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ThisWorkbook" autoCompressPictures="0"/>
  <xr:revisionPtr revIDLastSave="0" documentId="13_ncr:1_{962CFF26-4FB7-40F3-B98C-84B9ED7D4E60}" xr6:coauthVersionLast="46" xr6:coauthVersionMax="46" xr10:uidLastSave="{00000000-0000-0000-0000-000000000000}"/>
  <bookViews>
    <workbookView xWindow="6945" yWindow="4230" windowWidth="28800" windowHeight="15435" tabRatio="788" xr2:uid="{00000000-000D-0000-FFFF-FFFF00000000}"/>
  </bookViews>
  <sheets>
    <sheet name="Calendrier" sheetId="14" r:id="rId1"/>
    <sheet name="Images" sheetId="15" state="veryHidden" r:id="rId2"/>
  </sheets>
  <definedNames>
    <definedName name="Calendrier10ans">Calendrier!$B$200</definedName>
    <definedName name="Calendrier10mois">Calendrier!$C$200</definedName>
    <definedName name="Calendrier11ans">Calendrier!$B$222</definedName>
    <definedName name="Calendrier11mois">Calendrier!$C$222</definedName>
    <definedName name="Calendrier12ans">Calendrier!$B$244</definedName>
    <definedName name="Calendrier12mois">Calendrier!$C$244</definedName>
    <definedName name="Calendrier1an">Calendrier!$B$2</definedName>
    <definedName name="Calendrier1mois">Calendrier!$C$2</definedName>
    <definedName name="Calendrier2ans">Calendrier!$B$24</definedName>
    <definedName name="Calendrier2mois">Calendrier!$C$24</definedName>
    <definedName name="Calendrier3ans">Calendrier!$B$46</definedName>
    <definedName name="Calendrier3mois">Calendrier!$C$46</definedName>
    <definedName name="Calendrier4ans">Calendrier!$B$68</definedName>
    <definedName name="Calendrier4mois">Calendrier!$C$68</definedName>
    <definedName name="Calendrier5ans">Calendrier!$B$90</definedName>
    <definedName name="Calendrier5mois">Calendrier!$C$90</definedName>
    <definedName name="Calendrier6ans">Calendrier!$B$112</definedName>
    <definedName name="Calendrier6mois">Calendrier!$C$112</definedName>
    <definedName name="Calendrier7ans">Calendrier!$B$134</definedName>
    <definedName name="Calendrier7mois">Calendrier!$C$134</definedName>
    <definedName name="Calendrier8ans">Calendrier!$B$156</definedName>
    <definedName name="Calendrier8mois">Calendrier!$C$156</definedName>
    <definedName name="Calendrier9ans">Calendrier!$B$178</definedName>
    <definedName name="Calendrier9mois">Calendrier!$C$178</definedName>
    <definedName name="DébutSemaine">Calendrier!$B$4</definedName>
    <definedName name="Jours">{0,1,2,3,4,5,6}</definedName>
    <definedName name="Jourssemaine">{"Lundi","Mardi","Mercredi","Jeudi","Vendredi","Samedi","Dimanche"}</definedName>
    <definedName name="Mois">{"Janvier","Février","Mars","Avril","Mai","Juin","Juillet","Août","Septembre","Octobre","Novembre","Décembre"}</definedName>
    <definedName name="OptionCalendrier10mois">MATCH(Calendrier10mois,Mois,0)</definedName>
    <definedName name="OptionCalendrier11mois">MATCH(Calendrier11mois,Mois,0)</definedName>
    <definedName name="OptionCalendrier12mois">MATCH(Calendrier12mois,Mois,0)</definedName>
    <definedName name="OptionCalendrier1mois">MATCH(Calendrier1mois,Mois,0)</definedName>
    <definedName name="OptionCalendrier2mois">MATCH(Calendrier2mois,Mois,0)</definedName>
    <definedName name="OptionCalendrier3mois">MATCH(Calendrier3mois,Mois,0)</definedName>
    <definedName name="OptionCalendrier4mois">MATCH(Calendrier4mois,Mois,0)</definedName>
    <definedName name="OptionCalendrier5mois">MATCH(Calendrier5mois,Mois,0)</definedName>
    <definedName name="OptionCalendrier6mois">MATCH(Calendrier6mois,Mois,0)</definedName>
    <definedName name="OptionCalendrier7mois">MATCH(Calendrier7mois,Mois,0)</definedName>
    <definedName name="OptionCalendrier8mois">MATCH(Calendrier8mois,Mois,0)</definedName>
    <definedName name="OptionCalendrier9mois">MATCH(Calendrier9mois,Mois,0)</definedName>
    <definedName name="OptionJoursemaine">MATCH(DébutSemaine,Jourssemaine,0)+10</definedName>
    <definedName name="ValeurDébutsemaine">IF(DébutSemaine="Lundi",2,1)</definedName>
    <definedName name="ZoneTitreColonne1...H12.1">Calendrier!$B$4</definedName>
    <definedName name="ZoneTitreColonne10..H54.1">Calendrier!$B$70</definedName>
    <definedName name="ZoneTitreColonne11..C56.1">Calendrier!$B$70</definedName>
    <definedName name="ZoneTitreColonne12..D56.1">Calendrier!$D$86</definedName>
    <definedName name="ZoneTitreColonne13..H68.1">Calendrier!$B$92</definedName>
    <definedName name="ZoneTitreColonne14..C70.1">Calendrier!$B$92</definedName>
    <definedName name="ZoneTitreColonne15..D70.1">Calendrier!$D$108</definedName>
    <definedName name="ZoneTitreColonne16..H82.1">Calendrier!$B$114</definedName>
    <definedName name="ZoneTitreColonne17..C84.1">Calendrier!$B$114</definedName>
    <definedName name="ZoneTitreColonne18..D84.1">Calendrier!$D$130</definedName>
    <definedName name="ZoneTitreColonne19..H96.1">Calendrier!$B$136</definedName>
    <definedName name="ZoneTitreColonne2...C14.1">Calendrier!$B$4</definedName>
    <definedName name="ZoneTitreColonne20..C98.1">Calendrier!$B$136</definedName>
    <definedName name="ZoneTitreColonne21..D98.1">Calendrier!$D$152</definedName>
    <definedName name="ZoneTitreColonne22..H110.1">Calendrier!$B$158</definedName>
    <definedName name="ZoneTitreColonne23..C112.1">Calendrier!$B$158</definedName>
    <definedName name="ZoneTitreColonne24..D112.1">Calendrier!$D$174</definedName>
    <definedName name="ZoneTitreColonne25..H124.1">Calendrier!$B$180</definedName>
    <definedName name="ZoneTitreColonne26..C126.1">Calendrier!$B$180</definedName>
    <definedName name="ZoneTitreColonne27..D126.1">Calendrier!$D$196</definedName>
    <definedName name="ZoneTitreColonne28..H138.1">Calendrier!$B$202</definedName>
    <definedName name="ZoneTitreColonne29..C140.1">Calendrier!$B$202</definedName>
    <definedName name="ZoneTitreColonne3..D14.1">Calendrier!$D$20</definedName>
    <definedName name="ZoneTitreColonne30..D140.1">Calendrier!$D$218</definedName>
    <definedName name="ZoneTitreColonne31..H152.1">Calendrier!$B$224</definedName>
    <definedName name="ZoneTitreColonne32..C154.1">Calendrier!$B$224</definedName>
    <definedName name="ZoneTitreColonne33..D154.1">Calendrier!$D$240</definedName>
    <definedName name="ZoneTitreColonne34..H166.1">Calendrier!$B$246</definedName>
    <definedName name="ZoneTitreColonne35..C168.1">Calendrier!$B$246</definedName>
    <definedName name="ZoneTitreColonne36..D168.1">Calendrier!$D$262</definedName>
    <definedName name="ZoneTitreColonne4..H26.1">Calendrier!$B$26</definedName>
    <definedName name="ZoneTitreColonne5..C28.1">Calendrier!$B$26</definedName>
    <definedName name="ZoneTitreColonne6..D28.1">Calendrier!$D$42</definedName>
    <definedName name="ZoneTitreColonne7..H40.1">Calendrier!$B$48</definedName>
    <definedName name="ZoneTitreColonne8..C42.1">Calendrier!$B$48</definedName>
    <definedName name="ZoneTitreColonne9..D42.1">Calendrier!$D$64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8" i="14" l="1" a="1"/>
  <c r="B8" i="14" s="1"/>
  <c r="B24" i="14"/>
  <c r="B14" i="14" a="1"/>
  <c r="E14" i="14" s="1"/>
  <c r="B20" i="14" a="1"/>
  <c r="B20" i="14" s="1"/>
  <c r="B11" i="14" a="1"/>
  <c r="B11" i="14" s="1"/>
  <c r="B17" i="14" a="1"/>
  <c r="F17" i="14" s="1"/>
  <c r="B5" i="14" a="1"/>
  <c r="B5" i="14" s="1"/>
  <c r="C24" i="14"/>
  <c r="H8" i="14" l="1"/>
  <c r="C8" i="14"/>
  <c r="G8" i="14"/>
  <c r="F8" i="14"/>
  <c r="E8" i="14"/>
  <c r="D8" i="14"/>
  <c r="C11" i="14"/>
  <c r="H17" i="14"/>
  <c r="C17" i="14"/>
  <c r="G17" i="14"/>
  <c r="H11" i="14"/>
  <c r="F11" i="14"/>
  <c r="D11" i="14"/>
  <c r="B36" i="14" a="1"/>
  <c r="C36" i="14" s="1"/>
  <c r="B27" i="14" a="1"/>
  <c r="G27" i="14" s="1"/>
  <c r="G26" i="14" s="1"/>
  <c r="B30" i="14" a="1"/>
  <c r="E30" i="14" s="1"/>
  <c r="E11" i="14"/>
  <c r="G11" i="14"/>
  <c r="B42" i="14" a="1"/>
  <c r="C20" i="14"/>
  <c r="D5" i="14"/>
  <c r="D4" i="14" s="1"/>
  <c r="H5" i="14"/>
  <c r="H4" i="14" s="1"/>
  <c r="C5" i="14"/>
  <c r="C4" i="14" s="1"/>
  <c r="G5" i="14"/>
  <c r="G4" i="14" s="1"/>
  <c r="B17" i="14"/>
  <c r="E17" i="14"/>
  <c r="D17" i="14"/>
  <c r="G14" i="14"/>
  <c r="H14" i="14"/>
  <c r="D14" i="14"/>
  <c r="F14" i="14"/>
  <c r="C14" i="14"/>
  <c r="F5" i="14"/>
  <c r="F4" i="14" s="1"/>
  <c r="B14" i="14"/>
  <c r="E5" i="14"/>
  <c r="E4" i="14" s="1"/>
  <c r="B33" i="14" a="1"/>
  <c r="B46" i="14"/>
  <c r="B39" i="14" a="1"/>
  <c r="C46" i="14"/>
  <c r="B30" i="14" l="1"/>
  <c r="D30" i="14"/>
  <c r="H30" i="14"/>
  <c r="C30" i="14"/>
  <c r="C27" i="14"/>
  <c r="C26" i="14" s="1"/>
  <c r="B36" i="14"/>
  <c r="H36" i="14"/>
  <c r="E36" i="14"/>
  <c r="G36" i="14"/>
  <c r="D36" i="14"/>
  <c r="F36" i="14"/>
  <c r="H27" i="14"/>
  <c r="H26" i="14" s="1"/>
  <c r="F30" i="14"/>
  <c r="G30" i="14"/>
  <c r="C42" i="14"/>
  <c r="B42" i="14"/>
  <c r="F27" i="14"/>
  <c r="F26" i="14" s="1"/>
  <c r="B27" i="14"/>
  <c r="B26" i="14" s="1"/>
  <c r="E27" i="14"/>
  <c r="E26" i="14" s="1"/>
  <c r="D27" i="14"/>
  <c r="D26" i="14" s="1"/>
  <c r="F39" i="14"/>
  <c r="E39" i="14"/>
  <c r="B39" i="14"/>
  <c r="D39" i="14"/>
  <c r="G39" i="14"/>
  <c r="H39" i="14"/>
  <c r="C39" i="14"/>
  <c r="F33" i="14"/>
  <c r="C33" i="14"/>
  <c r="H33" i="14"/>
  <c r="D33" i="14"/>
  <c r="G33" i="14"/>
  <c r="B33" i="14"/>
  <c r="E33" i="14"/>
  <c r="B61" i="14" a="1"/>
  <c r="B68" i="14"/>
  <c r="B64" i="14" a="1"/>
  <c r="B49" i="14" a="1"/>
  <c r="B58" i="14" a="1"/>
  <c r="C68" i="14"/>
  <c r="B55" i="14" a="1"/>
  <c r="B52" i="14" a="1"/>
  <c r="B83" i="14" l="1" a="1"/>
  <c r="B90" i="14"/>
  <c r="B86" i="14" a="1"/>
  <c r="C90" i="14"/>
  <c r="B71" i="14" a="1"/>
  <c r="B74" i="14" a="1"/>
  <c r="B80" i="14" a="1"/>
  <c r="B77" i="14" a="1"/>
  <c r="H58" i="14"/>
  <c r="C58" i="14"/>
  <c r="E58" i="14"/>
  <c r="D58" i="14"/>
  <c r="F58" i="14"/>
  <c r="B58" i="14"/>
  <c r="G58" i="14"/>
  <c r="C61" i="14"/>
  <c r="H61" i="14"/>
  <c r="D61" i="14"/>
  <c r="G61" i="14"/>
  <c r="B61" i="14"/>
  <c r="E61" i="14"/>
  <c r="F61" i="14"/>
  <c r="C52" i="14"/>
  <c r="B52" i="14"/>
  <c r="H52" i="14"/>
  <c r="D52" i="14"/>
  <c r="G52" i="14"/>
  <c r="E52" i="14"/>
  <c r="F52" i="14"/>
  <c r="C49" i="14"/>
  <c r="C48" i="14" s="1"/>
  <c r="E49" i="14"/>
  <c r="E48" i="14" s="1"/>
  <c r="B49" i="14"/>
  <c r="B48" i="14" s="1"/>
  <c r="D49" i="14"/>
  <c r="D48" i="14" s="1"/>
  <c r="G49" i="14"/>
  <c r="G48" i="14" s="1"/>
  <c r="H49" i="14"/>
  <c r="H48" i="14" s="1"/>
  <c r="F49" i="14"/>
  <c r="F48" i="14" s="1"/>
  <c r="D55" i="14"/>
  <c r="F55" i="14"/>
  <c r="C55" i="14"/>
  <c r="B55" i="14"/>
  <c r="H55" i="14"/>
  <c r="G55" i="14"/>
  <c r="E55" i="14"/>
  <c r="B64" i="14"/>
  <c r="C64" i="14"/>
  <c r="E77" i="14" l="1"/>
  <c r="C77" i="14"/>
  <c r="G77" i="14"/>
  <c r="H77" i="14"/>
  <c r="F77" i="14"/>
  <c r="B77" i="14"/>
  <c r="D77" i="14"/>
  <c r="H80" i="14"/>
  <c r="D80" i="14"/>
  <c r="G80" i="14"/>
  <c r="C80" i="14"/>
  <c r="B80" i="14"/>
  <c r="F80" i="14"/>
  <c r="E80" i="14"/>
  <c r="D74" i="14"/>
  <c r="G74" i="14"/>
  <c r="C74" i="14"/>
  <c r="E74" i="14"/>
  <c r="F74" i="14"/>
  <c r="H74" i="14"/>
  <c r="B74" i="14"/>
  <c r="B102" i="14" a="1"/>
  <c r="B105" i="14" a="1"/>
  <c r="B112" i="14"/>
  <c r="B96" i="14" a="1"/>
  <c r="C112" i="14"/>
  <c r="B99" i="14" a="1"/>
  <c r="B108" i="14" a="1"/>
  <c r="B93" i="14" a="1"/>
  <c r="C86" i="14"/>
  <c r="B86" i="14"/>
  <c r="H71" i="14"/>
  <c r="H70" i="14" s="1"/>
  <c r="G71" i="14"/>
  <c r="G70" i="14" s="1"/>
  <c r="F71" i="14"/>
  <c r="F70" i="14" s="1"/>
  <c r="B71" i="14"/>
  <c r="B70" i="14" s="1"/>
  <c r="D71" i="14"/>
  <c r="D70" i="14" s="1"/>
  <c r="E71" i="14"/>
  <c r="E70" i="14" s="1"/>
  <c r="C71" i="14"/>
  <c r="C70" i="14" s="1"/>
  <c r="G83" i="14"/>
  <c r="F83" i="14"/>
  <c r="D83" i="14"/>
  <c r="E83" i="14"/>
  <c r="B83" i="14"/>
  <c r="H83" i="14"/>
  <c r="C83" i="14"/>
  <c r="C108" i="14" l="1"/>
  <c r="B108" i="14"/>
  <c r="C105" i="14"/>
  <c r="F105" i="14"/>
  <c r="E105" i="14"/>
  <c r="B105" i="14"/>
  <c r="H105" i="14"/>
  <c r="G105" i="14"/>
  <c r="D105" i="14"/>
  <c r="C102" i="14"/>
  <c r="F102" i="14"/>
  <c r="B102" i="14"/>
  <c r="D102" i="14"/>
  <c r="H102" i="14"/>
  <c r="E102" i="14"/>
  <c r="G102" i="14"/>
  <c r="B127" i="14" a="1"/>
  <c r="B118" i="14" a="1"/>
  <c r="B130" i="14" a="1"/>
  <c r="B115" i="14" a="1"/>
  <c r="C134" i="14"/>
  <c r="B134" i="14"/>
  <c r="B121" i="14" a="1"/>
  <c r="B124" i="14" a="1"/>
  <c r="D99" i="14"/>
  <c r="F99" i="14"/>
  <c r="G99" i="14"/>
  <c r="H99" i="14"/>
  <c r="B99" i="14"/>
  <c r="C99" i="14"/>
  <c r="E99" i="14"/>
  <c r="F93" i="14"/>
  <c r="F92" i="14" s="1"/>
  <c r="G93" i="14"/>
  <c r="G92" i="14" s="1"/>
  <c r="H93" i="14"/>
  <c r="H92" i="14" s="1"/>
  <c r="D93" i="14"/>
  <c r="D92" i="14" s="1"/>
  <c r="C93" i="14"/>
  <c r="C92" i="14" s="1"/>
  <c r="E93" i="14"/>
  <c r="E92" i="14" s="1"/>
  <c r="B93" i="14"/>
  <c r="B92" i="14" s="1"/>
  <c r="C96" i="14"/>
  <c r="F96" i="14"/>
  <c r="H96" i="14"/>
  <c r="D96" i="14"/>
  <c r="E96" i="14"/>
  <c r="G96" i="14"/>
  <c r="B96" i="14"/>
  <c r="C115" i="14" l="1"/>
  <c r="C114" i="14" s="1"/>
  <c r="D115" i="14"/>
  <c r="D114" i="14" s="1"/>
  <c r="F115" i="14"/>
  <c r="F114" i="14" s="1"/>
  <c r="H115" i="14"/>
  <c r="H114" i="14" s="1"/>
  <c r="B115" i="14"/>
  <c r="B114" i="14" s="1"/>
  <c r="E115" i="14"/>
  <c r="E114" i="14" s="1"/>
  <c r="G115" i="14"/>
  <c r="G114" i="14" s="1"/>
  <c r="C130" i="14"/>
  <c r="B130" i="14"/>
  <c r="B152" i="14" a="1"/>
  <c r="B143" i="14" a="1"/>
  <c r="B140" i="14" a="1"/>
  <c r="B156" i="14"/>
  <c r="B137" i="14" a="1"/>
  <c r="C156" i="14"/>
  <c r="B149" i="14" a="1"/>
  <c r="B146" i="14" a="1"/>
  <c r="D118" i="14"/>
  <c r="C118" i="14"/>
  <c r="E118" i="14"/>
  <c r="B118" i="14"/>
  <c r="F118" i="14"/>
  <c r="G118" i="14"/>
  <c r="H118" i="14"/>
  <c r="F124" i="14"/>
  <c r="D124" i="14"/>
  <c r="H124" i="14"/>
  <c r="E124" i="14"/>
  <c r="C124" i="14"/>
  <c r="G124" i="14"/>
  <c r="B124" i="14"/>
  <c r="H121" i="14"/>
  <c r="E121" i="14"/>
  <c r="C121" i="14"/>
  <c r="B121" i="14"/>
  <c r="F121" i="14"/>
  <c r="D121" i="14"/>
  <c r="G121" i="14"/>
  <c r="D127" i="14"/>
  <c r="H127" i="14"/>
  <c r="B127" i="14"/>
  <c r="E127" i="14"/>
  <c r="G127" i="14"/>
  <c r="C127" i="14"/>
  <c r="F127" i="14"/>
  <c r="E149" i="14" l="1"/>
  <c r="D149" i="14"/>
  <c r="G149" i="14"/>
  <c r="C149" i="14"/>
  <c r="F149" i="14"/>
  <c r="H149" i="14"/>
  <c r="B149" i="14"/>
  <c r="C137" i="14"/>
  <c r="C136" i="14" s="1"/>
  <c r="H137" i="14"/>
  <c r="H136" i="14" s="1"/>
  <c r="E137" i="14"/>
  <c r="E136" i="14" s="1"/>
  <c r="F137" i="14"/>
  <c r="F136" i="14" s="1"/>
  <c r="B137" i="14"/>
  <c r="B136" i="14" s="1"/>
  <c r="G137" i="14"/>
  <c r="G136" i="14" s="1"/>
  <c r="D137" i="14"/>
  <c r="D136" i="14" s="1"/>
  <c r="B152" i="14"/>
  <c r="C152" i="14"/>
  <c r="F140" i="14"/>
  <c r="D140" i="14"/>
  <c r="C140" i="14"/>
  <c r="B140" i="14"/>
  <c r="H140" i="14"/>
  <c r="E140" i="14"/>
  <c r="G140" i="14"/>
  <c r="E143" i="14"/>
  <c r="C143" i="14"/>
  <c r="F143" i="14"/>
  <c r="B143" i="14"/>
  <c r="G143" i="14"/>
  <c r="H143" i="14"/>
  <c r="D143" i="14"/>
  <c r="B146" i="14"/>
  <c r="E146" i="14"/>
  <c r="F146" i="14"/>
  <c r="G146" i="14"/>
  <c r="H146" i="14"/>
  <c r="D146" i="14"/>
  <c r="C146" i="14"/>
  <c r="B162" i="14" a="1"/>
  <c r="B171" i="14" a="1"/>
  <c r="C178" i="14"/>
  <c r="B159" i="14" a="1"/>
  <c r="B165" i="14" a="1"/>
  <c r="B168" i="14" a="1"/>
  <c r="B178" i="14"/>
  <c r="B174" i="14" a="1"/>
  <c r="B187" i="14" l="1" a="1"/>
  <c r="C200" i="14"/>
  <c r="B190" i="14" a="1"/>
  <c r="B193" i="14" a="1"/>
  <c r="B184" i="14" a="1"/>
  <c r="B181" i="14" a="1"/>
  <c r="B200" i="14"/>
  <c r="B196" i="14" a="1"/>
  <c r="E168" i="14"/>
  <c r="C168" i="14"/>
  <c r="F168" i="14"/>
  <c r="G168" i="14"/>
  <c r="H168" i="14"/>
  <c r="B168" i="14"/>
  <c r="D168" i="14"/>
  <c r="E165" i="14"/>
  <c r="F165" i="14"/>
  <c r="B165" i="14"/>
  <c r="D165" i="14"/>
  <c r="C165" i="14"/>
  <c r="H165" i="14"/>
  <c r="G165" i="14"/>
  <c r="E162" i="14"/>
  <c r="G162" i="14"/>
  <c r="B162" i="14"/>
  <c r="C162" i="14"/>
  <c r="D162" i="14"/>
  <c r="F162" i="14"/>
  <c r="H162" i="14"/>
  <c r="G171" i="14"/>
  <c r="D171" i="14"/>
  <c r="F171" i="14"/>
  <c r="E171" i="14"/>
  <c r="C171" i="14"/>
  <c r="H171" i="14"/>
  <c r="B171" i="14"/>
  <c r="C174" i="14"/>
  <c r="B174" i="14"/>
  <c r="G159" i="14"/>
  <c r="G158" i="14" s="1"/>
  <c r="D159" i="14"/>
  <c r="D158" i="14" s="1"/>
  <c r="C159" i="14"/>
  <c r="C158" i="14" s="1"/>
  <c r="E159" i="14"/>
  <c r="E158" i="14" s="1"/>
  <c r="H159" i="14"/>
  <c r="H158" i="14" s="1"/>
  <c r="F159" i="14"/>
  <c r="F158" i="14" s="1"/>
  <c r="B159" i="14"/>
  <c r="B158" i="14" s="1"/>
  <c r="C196" i="14" l="1"/>
  <c r="B196" i="14"/>
  <c r="C190" i="14"/>
  <c r="G190" i="14"/>
  <c r="H190" i="14"/>
  <c r="F190" i="14"/>
  <c r="B190" i="14"/>
  <c r="D190" i="14"/>
  <c r="E190" i="14"/>
  <c r="C181" i="14"/>
  <c r="C180" i="14" s="1"/>
  <c r="H181" i="14"/>
  <c r="H180" i="14" s="1"/>
  <c r="D181" i="14"/>
  <c r="D180" i="14" s="1"/>
  <c r="E181" i="14"/>
  <c r="E180" i="14" s="1"/>
  <c r="F181" i="14"/>
  <c r="F180" i="14" s="1"/>
  <c r="G181" i="14"/>
  <c r="G180" i="14" s="1"/>
  <c r="B181" i="14"/>
  <c r="B180" i="14" s="1"/>
  <c r="H193" i="14"/>
  <c r="G193" i="14"/>
  <c r="F193" i="14"/>
  <c r="B193" i="14"/>
  <c r="D193" i="14"/>
  <c r="E193" i="14"/>
  <c r="C193" i="14"/>
  <c r="B218" i="14" a="1"/>
  <c r="C222" i="14"/>
  <c r="B203" i="14" a="1"/>
  <c r="B209" i="14" a="1"/>
  <c r="B206" i="14" a="1"/>
  <c r="B215" i="14" a="1"/>
  <c r="B212" i="14" a="1"/>
  <c r="B222" i="14"/>
  <c r="D184" i="14"/>
  <c r="B184" i="14"/>
  <c r="E184" i="14"/>
  <c r="F184" i="14"/>
  <c r="G184" i="14"/>
  <c r="C184" i="14"/>
  <c r="H184" i="14"/>
  <c r="E187" i="14"/>
  <c r="D187" i="14"/>
  <c r="G187" i="14"/>
  <c r="B187" i="14"/>
  <c r="C187" i="14"/>
  <c r="F187" i="14"/>
  <c r="H187" i="14"/>
  <c r="B206" i="14" l="1"/>
  <c r="F206" i="14"/>
  <c r="C206" i="14"/>
  <c r="D206" i="14"/>
  <c r="G206" i="14"/>
  <c r="H206" i="14"/>
  <c r="E206" i="14"/>
  <c r="B240" i="14" a="1"/>
  <c r="B244" i="14"/>
  <c r="B234" i="14" a="1"/>
  <c r="B231" i="14" a="1"/>
  <c r="B237" i="14" a="1"/>
  <c r="C244" i="14"/>
  <c r="B225" i="14" a="1"/>
  <c r="B228" i="14" a="1"/>
  <c r="H212" i="14"/>
  <c r="D212" i="14"/>
  <c r="F212" i="14"/>
  <c r="E212" i="14"/>
  <c r="B212" i="14"/>
  <c r="C212" i="14"/>
  <c r="G212" i="14"/>
  <c r="C203" i="14"/>
  <c r="C202" i="14" s="1"/>
  <c r="B203" i="14"/>
  <c r="B202" i="14" s="1"/>
  <c r="D203" i="14"/>
  <c r="D202" i="14" s="1"/>
  <c r="H203" i="14"/>
  <c r="H202" i="14" s="1"/>
  <c r="F203" i="14"/>
  <c r="F202" i="14" s="1"/>
  <c r="G203" i="14"/>
  <c r="G202" i="14" s="1"/>
  <c r="E203" i="14"/>
  <c r="E202" i="14" s="1"/>
  <c r="C218" i="14"/>
  <c r="B218" i="14"/>
  <c r="F209" i="14"/>
  <c r="H209" i="14"/>
  <c r="G209" i="14"/>
  <c r="E209" i="14"/>
  <c r="D209" i="14"/>
  <c r="C209" i="14"/>
  <c r="B209" i="14"/>
  <c r="C215" i="14"/>
  <c r="B215" i="14"/>
  <c r="E215" i="14"/>
  <c r="H215" i="14"/>
  <c r="D215" i="14"/>
  <c r="G215" i="14"/>
  <c r="F215" i="14"/>
  <c r="F237" i="14" l="1"/>
  <c r="D237" i="14"/>
  <c r="H237" i="14"/>
  <c r="E237" i="14"/>
  <c r="B237" i="14"/>
  <c r="G237" i="14"/>
  <c r="C237" i="14"/>
  <c r="B228" i="14"/>
  <c r="H228" i="14"/>
  <c r="D228" i="14"/>
  <c r="G228" i="14"/>
  <c r="F228" i="14"/>
  <c r="C228" i="14"/>
  <c r="E228" i="14"/>
  <c r="C225" i="14"/>
  <c r="C224" i="14" s="1"/>
  <c r="G225" i="14"/>
  <c r="G224" i="14" s="1"/>
  <c r="F225" i="14"/>
  <c r="F224" i="14" s="1"/>
  <c r="H225" i="14"/>
  <c r="H224" i="14" s="1"/>
  <c r="E225" i="14"/>
  <c r="E224" i="14" s="1"/>
  <c r="D225" i="14"/>
  <c r="D224" i="14" s="1"/>
  <c r="B225" i="14"/>
  <c r="B224" i="14" s="1"/>
  <c r="E234" i="14"/>
  <c r="C234" i="14"/>
  <c r="F234" i="14"/>
  <c r="B234" i="14"/>
  <c r="H234" i="14"/>
  <c r="G234" i="14"/>
  <c r="D234" i="14"/>
  <c r="C240" i="14"/>
  <c r="B240" i="14"/>
  <c r="C231" i="14"/>
  <c r="F231" i="14"/>
  <c r="B231" i="14"/>
  <c r="E231" i="14"/>
  <c r="G231" i="14"/>
  <c r="H231" i="14"/>
  <c r="D231" i="14"/>
  <c r="B247" i="14" a="1"/>
  <c r="B259" i="14" a="1"/>
  <c r="B253" i="14" a="1"/>
  <c r="B250" i="14" a="1"/>
  <c r="B256" i="14" a="1"/>
  <c r="B262" i="14" a="1"/>
  <c r="B262" i="14" l="1"/>
  <c r="C262" i="14"/>
  <c r="H256" i="14"/>
  <c r="E256" i="14"/>
  <c r="D256" i="14"/>
  <c r="C256" i="14"/>
  <c r="B256" i="14"/>
  <c r="F256" i="14"/>
  <c r="G256" i="14"/>
  <c r="F247" i="14"/>
  <c r="F246" i="14" s="1"/>
  <c r="E247" i="14"/>
  <c r="E246" i="14" s="1"/>
  <c r="G247" i="14"/>
  <c r="G246" i="14" s="1"/>
  <c r="B247" i="14"/>
  <c r="B246" i="14" s="1"/>
  <c r="C247" i="14"/>
  <c r="C246" i="14" s="1"/>
  <c r="D247" i="14"/>
  <c r="D246" i="14" s="1"/>
  <c r="H247" i="14"/>
  <c r="H246" i="14" s="1"/>
  <c r="G253" i="14"/>
  <c r="D253" i="14"/>
  <c r="F253" i="14"/>
  <c r="E253" i="14"/>
  <c r="B253" i="14"/>
  <c r="C253" i="14"/>
  <c r="H253" i="14"/>
  <c r="F259" i="14"/>
  <c r="D259" i="14"/>
  <c r="E259" i="14"/>
  <c r="B259" i="14"/>
  <c r="H259" i="14"/>
  <c r="G259" i="14"/>
  <c r="C259" i="14"/>
  <c r="B250" i="14"/>
  <c r="G250" i="14"/>
  <c r="F250" i="14"/>
  <c r="C250" i="14"/>
  <c r="D250" i="14"/>
  <c r="H250" i="14"/>
  <c r="E250" i="14"/>
</calcChain>
</file>

<file path=xl/sharedStrings.xml><?xml version="1.0" encoding="utf-8"?>
<sst xmlns="http://schemas.openxmlformats.org/spreadsheetml/2006/main" count="508" uniqueCount="9">
  <si>
    <t xml:space="preserve"> </t>
  </si>
  <si>
    <t>Notes :</t>
  </si>
  <si>
    <t>janvier</t>
  </si>
  <si>
    <t>lundi</t>
  </si>
  <si>
    <t>stage init</t>
  </si>
  <si>
    <t>we init/perf</t>
  </si>
  <si>
    <t>stage perf</t>
  </si>
  <si>
    <t>init via biplace</t>
  </si>
  <si>
    <t>voyage / itinérant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</si>
</sst>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dd"/>
    <numFmt numFmtId="167" formatCode="[$-F800]dddd\,\ mmmm\ dd\,\ yyyy"/>
  </numFmts>
  <fonts count="34" x14ac:knownFonts="1">
    <font>
      <sz val="11"/>
      <name val="Century Schoolbook"/>
      <family val="2"/>
      <scheme val="minor"/>
    </font>
    <font>
      <sz val="11"/>
      <color theme="1"/>
      <name val="Century Schoolbook"/>
      <family val="2"/>
      <scheme val="minor"/>
    </font>
    <font>
      <sz val="8"/>
      <name val="Arial"/>
      <family val="2"/>
    </font>
    <font>
      <b/>
      <sz val="11"/>
      <color theme="0"/>
      <name val="Century Schoolbook"/>
      <family val="2"/>
      <scheme val="minor"/>
    </font>
    <font>
      <b/>
      <sz val="14"/>
      <color theme="0"/>
      <name val="Century Schoolbook"/>
      <family val="2"/>
      <scheme val="minor"/>
    </font>
    <font>
      <b/>
      <sz val="28"/>
      <color theme="0"/>
      <name val="Century Schoolbook"/>
      <family val="2"/>
      <scheme val="major"/>
    </font>
    <font>
      <sz val="36"/>
      <color theme="4" tint="-0.24994659260841701"/>
      <name val="Century Schoolbook"/>
      <family val="2"/>
      <scheme val="minor"/>
    </font>
    <font>
      <b/>
      <sz val="11"/>
      <color theme="3"/>
      <name val="Century Schoolbook"/>
      <family val="2"/>
      <scheme val="major"/>
    </font>
    <font>
      <sz val="16"/>
      <color theme="1"/>
      <name val="Century Schoolbook"/>
      <family val="2"/>
      <scheme val="minor"/>
    </font>
    <font>
      <b/>
      <sz val="11"/>
      <color theme="0"/>
      <name val="Century Schoolbook"/>
      <family val="2"/>
      <scheme val="major"/>
    </font>
    <font>
      <sz val="11"/>
      <name val="Century Schoolbook"/>
      <family val="2"/>
      <scheme val="minor"/>
    </font>
    <font>
      <sz val="11"/>
      <color theme="1"/>
      <name val="Century Schoolbook"/>
      <family val="2"/>
      <scheme val="major"/>
    </font>
    <font>
      <sz val="11"/>
      <color indexed="63"/>
      <name val="Century Schoolbook"/>
      <family val="2"/>
      <scheme val="minor"/>
    </font>
    <font>
      <b/>
      <sz val="11"/>
      <color theme="1"/>
      <name val="Century Schoolbook"/>
      <family val="2"/>
      <scheme val="minor"/>
    </font>
    <font>
      <i/>
      <sz val="11"/>
      <color theme="3" tint="-0.24994659260841701"/>
      <name val="Century Schoolbook"/>
      <family val="2"/>
      <scheme val="minor"/>
    </font>
    <font>
      <sz val="12"/>
      <color theme="1" tint="4.9989318521683403E-2"/>
      <name val="Century Schoolbook"/>
      <family val="2"/>
      <scheme val="minor"/>
    </font>
    <font>
      <sz val="11"/>
      <color theme="1" tint="4.9989318521683403E-2"/>
      <name val="Century Schoolbook"/>
      <family val="2"/>
      <scheme val="minor"/>
    </font>
    <font>
      <sz val="11"/>
      <color theme="1" tint="4.9989318521683403E-2"/>
      <name val="Trebuchet MS"/>
      <family val="2"/>
    </font>
    <font>
      <sz val="38"/>
      <color theme="1" tint="4.9989318521683403E-2"/>
      <name val="Century Schoolbook"/>
      <family val="1"/>
      <scheme val="major"/>
    </font>
    <font>
      <sz val="18"/>
      <color theme="1" tint="4.9989318521683403E-2"/>
      <name val="Century Schoolbook"/>
      <family val="2"/>
      <scheme val="minor"/>
    </font>
    <font>
      <sz val="12"/>
      <color theme="1" tint="4.9989318521683403E-2"/>
      <name val="Century Schoolbook"/>
      <family val="1"/>
      <scheme val="major"/>
    </font>
    <font>
      <sz val="12"/>
      <color theme="1" tint="4.9989318521683403E-2"/>
      <name val="Century Schoolbook"/>
      <family val="2"/>
      <scheme val="major"/>
    </font>
    <font>
      <sz val="18"/>
      <color theme="1" tint="4.9989318521683403E-2"/>
      <name val="Century Schoolbook"/>
      <family val="1"/>
      <scheme val="minor"/>
    </font>
    <font>
      <sz val="11"/>
      <color rgb="FF006100"/>
      <name val="Century Schoolbook"/>
      <family val="2"/>
      <scheme val="minor"/>
    </font>
    <font>
      <sz val="11"/>
      <color rgb="FF9C0006"/>
      <name val="Century Schoolbook"/>
      <family val="2"/>
      <scheme val="minor"/>
    </font>
    <font>
      <sz val="11"/>
      <color rgb="FF9C5700"/>
      <name val="Century Schoolbook"/>
      <family val="2"/>
      <scheme val="minor"/>
    </font>
    <font>
      <sz val="11"/>
      <color rgb="FF3F3F76"/>
      <name val="Century Schoolbook"/>
      <family val="2"/>
      <scheme val="minor"/>
    </font>
    <font>
      <b/>
      <sz val="11"/>
      <color rgb="FF3F3F3F"/>
      <name val="Century Schoolbook"/>
      <family val="2"/>
      <scheme val="minor"/>
    </font>
    <font>
      <b/>
      <sz val="11"/>
      <color rgb="FFFA7D00"/>
      <name val="Century Schoolbook"/>
      <family val="2"/>
      <scheme val="minor"/>
    </font>
    <font>
      <sz val="11"/>
      <color rgb="FFFA7D00"/>
      <name val="Century Schoolbook"/>
      <family val="2"/>
      <scheme val="minor"/>
    </font>
    <font>
      <sz val="11"/>
      <color rgb="FFFF0000"/>
      <name val="Century Schoolbook"/>
      <family val="2"/>
      <scheme val="minor"/>
    </font>
    <font>
      <sz val="11"/>
      <color theme="0"/>
      <name val="Century Schoolbook"/>
      <family val="2"/>
      <scheme val="minor"/>
    </font>
    <font>
      <sz val="12"/>
      <color theme="1" tint="4.9989318521683403E-2"/>
      <name val="Century Schoolbook"/>
      <family val="1"/>
      <scheme val="minor"/>
    </font>
    <font>
      <b/>
      <sz val="12"/>
      <color theme="1" tint="4.9989318521683403E-2"/>
      <name val="Century Schoolbook"/>
      <family val="1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9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/>
      <bottom/>
      <diagonal/>
    </border>
    <border>
      <left/>
      <right/>
      <top style="thin">
        <color theme="8" tint="0.59996337778862885"/>
      </top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/>
      <top style="thin">
        <color theme="8" tint="0.59996337778862885"/>
      </top>
      <bottom/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/>
      <top/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9" tint="0.59996337778862885"/>
      </left>
      <right style="thin">
        <color theme="9" tint="0.59996337778862885"/>
      </right>
      <top/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/>
      <top/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/>
      <right/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 style="thin">
        <color theme="5" tint="0.59996337778862885"/>
      </left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 style="thin">
        <color theme="6" tint="0.59996337778862885"/>
      </left>
      <right style="thin">
        <color theme="6" tint="0.59996337778862885"/>
      </right>
      <top/>
      <bottom/>
      <diagonal/>
    </border>
    <border>
      <left/>
      <right/>
      <top style="thin">
        <color theme="6" tint="0.59996337778862885"/>
      </top>
      <bottom/>
      <diagonal/>
    </border>
    <border>
      <left/>
      <right/>
      <top/>
      <bottom style="thin">
        <color theme="6" tint="0.59996337778862885"/>
      </bottom>
      <diagonal/>
    </border>
    <border>
      <left style="thin">
        <color theme="6" tint="0.59996337778862885"/>
      </left>
      <right/>
      <top style="thin">
        <color theme="6" tint="0.59996337778862885"/>
      </top>
      <bottom/>
      <diagonal/>
    </border>
    <border>
      <left/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/>
      <top/>
      <bottom style="thin">
        <color theme="6" tint="0.59996337778862885"/>
      </bottom>
      <diagonal/>
    </border>
    <border>
      <left/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/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/>
      <diagonal/>
    </border>
    <border>
      <left/>
      <right/>
      <top style="thin">
        <color theme="4" tint="0.59996337778862885"/>
      </top>
      <bottom/>
      <diagonal/>
    </border>
    <border>
      <left style="thin">
        <color theme="4" tint="0.59996337778862885"/>
      </left>
      <right style="thin">
        <color theme="4" tint="0.59996337778862885"/>
      </right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 style="thin">
        <color theme="4" tint="0.59996337778862885"/>
      </left>
      <right/>
      <top style="thin">
        <color theme="4" tint="0.59996337778862885"/>
      </top>
      <bottom/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 style="thin">
        <color theme="4" tint="0.59996337778862885"/>
      </right>
      <top/>
      <bottom style="thin">
        <color theme="4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/>
      <top style="thin">
        <color theme="3" tint="0.59996337778862885"/>
      </top>
      <bottom/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/>
      <right style="thin">
        <color theme="3" tint="0.59996337778862885"/>
      </right>
      <top/>
      <bottom style="thin">
        <color theme="3" tint="0.59996337778862885"/>
      </bottom>
      <diagonal/>
    </border>
    <border>
      <left style="thin">
        <color theme="8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0.59996337778862885"/>
      </right>
      <top/>
      <bottom/>
      <diagonal/>
    </border>
    <border>
      <left style="thin">
        <color theme="0"/>
      </left>
      <right style="thin">
        <color theme="9" tint="0.59996337778862885"/>
      </right>
      <top/>
      <bottom/>
      <diagonal/>
    </border>
    <border>
      <left style="thin">
        <color theme="0"/>
      </left>
      <right style="thin">
        <color theme="5" tint="0.59996337778862885"/>
      </right>
      <top/>
      <bottom/>
      <diagonal/>
    </border>
    <border>
      <left style="thin">
        <color theme="9" tint="0.59996337778862885"/>
      </left>
      <right style="thin">
        <color theme="0"/>
      </right>
      <top/>
      <bottom/>
      <diagonal/>
    </border>
    <border>
      <left style="thin">
        <color theme="5" tint="0.59996337778862885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6" tint="0.59996337778862885"/>
      </right>
      <top/>
      <bottom/>
      <diagonal/>
    </border>
    <border>
      <left style="thin">
        <color theme="4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4" tint="0.59996337778862885"/>
      </right>
      <top/>
      <bottom/>
      <diagonal/>
    </border>
    <border>
      <left style="thin">
        <color theme="3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3" tint="0.59996337778862885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8" tint="0.59996337778862885"/>
      </left>
      <right/>
      <top/>
      <bottom/>
      <diagonal/>
    </border>
    <border>
      <left/>
      <right style="thin">
        <color theme="8" tint="0.59996337778862885"/>
      </right>
      <top/>
      <bottom/>
      <diagonal/>
    </border>
    <border>
      <left style="thin">
        <color theme="9" tint="0.59996337778862885"/>
      </left>
      <right/>
      <top/>
      <bottom/>
      <diagonal/>
    </border>
    <border>
      <left/>
      <right style="thin">
        <color theme="9" tint="0.59996337778862885"/>
      </right>
      <top/>
      <bottom/>
      <diagonal/>
    </border>
    <border>
      <left style="thin">
        <color theme="5" tint="0.59996337778862885"/>
      </left>
      <right/>
      <top/>
      <bottom/>
      <diagonal/>
    </border>
    <border>
      <left/>
      <right style="thin">
        <color theme="5" tint="0.59996337778862885"/>
      </right>
      <top/>
      <bottom/>
      <diagonal/>
    </border>
    <border>
      <left style="thin">
        <color theme="6" tint="0.59996337778862885"/>
      </left>
      <right/>
      <top/>
      <bottom/>
      <diagonal/>
    </border>
    <border>
      <left/>
      <right style="thin">
        <color theme="6" tint="0.59996337778862885"/>
      </right>
      <top/>
      <bottom/>
      <diagonal/>
    </border>
    <border>
      <left style="thin">
        <color theme="4" tint="0.59996337778862885"/>
      </left>
      <right/>
      <top/>
      <bottom/>
      <diagonal/>
    </border>
    <border>
      <left/>
      <right style="thin">
        <color theme="4" tint="0.59996337778862885"/>
      </right>
      <top/>
      <bottom/>
      <diagonal/>
    </border>
    <border>
      <left/>
      <right style="thin">
        <color theme="3" tint="0.59996337778862885"/>
      </right>
      <top/>
      <bottom/>
      <diagonal/>
    </border>
  </borders>
  <cellStyleXfs count="51">
    <xf numFmtId="0" fontId="0" fillId="0" borderId="0" applyFill="0" applyBorder="0" applyProtection="0"/>
    <xf numFmtId="0" fontId="12" fillId="2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166" fontId="8" fillId="0" borderId="6" applyFill="0" applyProtection="0">
      <alignment horizontal="left" vertical="center" wrapText="1" indent="1"/>
    </xf>
    <xf numFmtId="166" fontId="11" fillId="0" borderId="4" applyFill="0" applyProtection="0">
      <alignment horizontal="left" vertical="top" wrapText="1" indent="1"/>
    </xf>
    <xf numFmtId="166" fontId="1" fillId="0" borderId="0" applyNumberFormat="0" applyFill="0" applyProtection="0">
      <alignment horizontal="left" vertical="top" wrapText="1" indent="1"/>
    </xf>
    <xf numFmtId="166" fontId="10" fillId="0" borderId="5" applyNumberFormat="0" applyFill="0" applyProtection="0">
      <alignment horizontal="left" vertical="center" wrapText="1" indent="1"/>
    </xf>
    <xf numFmtId="0" fontId="5" fillId="5" borderId="0" applyNumberFormat="0" applyBorder="0" applyProtection="0">
      <alignment horizontal="center"/>
    </xf>
    <xf numFmtId="0" fontId="9" fillId="6" borderId="3" applyNumberFormat="0" applyProtection="0">
      <alignment horizontal="left" vertical="center" indent="1"/>
    </xf>
    <xf numFmtId="0" fontId="9" fillId="5" borderId="3" applyNumberFormat="0" applyProtection="0">
      <alignment horizontal="left" indent="1"/>
    </xf>
    <xf numFmtId="0" fontId="7" fillId="0" borderId="0" applyNumberFormat="0" applyFill="0" applyBorder="0" applyAlignment="0" applyProtection="0"/>
    <xf numFmtId="0" fontId="10" fillId="7" borderId="7" applyNumberFormat="0" applyFont="0" applyAlignment="0" applyProtection="0"/>
    <xf numFmtId="0" fontId="14" fillId="0" borderId="0" applyNumberFormat="0" applyFill="0" applyBorder="0" applyAlignment="0" applyProtection="0"/>
    <xf numFmtId="0" fontId="13" fillId="0" borderId="8" applyNumberFormat="0" applyFill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3" fillId="14" borderId="0" applyNumberFormat="0" applyBorder="0" applyAlignment="0" applyProtection="0"/>
    <xf numFmtId="0" fontId="24" fillId="15" borderId="0" applyNumberFormat="0" applyBorder="0" applyAlignment="0" applyProtection="0"/>
    <xf numFmtId="0" fontId="25" fillId="16" borderId="0" applyNumberFormat="0" applyBorder="0" applyAlignment="0" applyProtection="0"/>
    <xf numFmtId="0" fontId="26" fillId="17" borderId="75" applyNumberFormat="0" applyAlignment="0" applyProtection="0"/>
    <xf numFmtId="0" fontId="27" fillId="18" borderId="76" applyNumberFormat="0" applyAlignment="0" applyProtection="0"/>
    <xf numFmtId="0" fontId="28" fillId="18" borderId="75" applyNumberFormat="0" applyAlignment="0" applyProtection="0"/>
    <xf numFmtId="0" fontId="29" fillId="0" borderId="77" applyNumberFormat="0" applyFill="0" applyAlignment="0" applyProtection="0"/>
    <xf numFmtId="0" fontId="3" fillId="19" borderId="78" applyNumberFormat="0" applyAlignment="0" applyProtection="0"/>
    <xf numFmtId="0" fontId="3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</cellStyleXfs>
  <cellXfs count="179">
    <xf numFmtId="0" fontId="0" fillId="0" borderId="0" xfId="0"/>
    <xf numFmtId="0" fontId="18" fillId="0" borderId="0" xfId="9" applyFont="1" applyFill="1" applyBorder="1" applyAlignment="1">
      <alignment horizontal="center" vertical="center"/>
    </xf>
    <xf numFmtId="0" fontId="20" fillId="8" borderId="63" xfId="10" applyFont="1" applyFill="1" applyBorder="1" applyAlignment="1">
      <alignment horizontal="center" vertical="center"/>
    </xf>
    <xf numFmtId="0" fontId="20" fillId="8" borderId="9" xfId="11" applyFont="1" applyFill="1" applyBorder="1" applyAlignment="1">
      <alignment horizontal="center" vertical="center"/>
    </xf>
    <xf numFmtId="0" fontId="20" fillId="8" borderId="9" xfId="10" applyFont="1" applyFill="1" applyBorder="1" applyAlignment="1">
      <alignment horizontal="center" vertical="center"/>
    </xf>
    <xf numFmtId="0" fontId="20" fillId="8" borderId="64" xfId="10" applyFont="1" applyFill="1" applyBorder="1" applyAlignment="1">
      <alignment horizontal="center" vertical="center"/>
    </xf>
    <xf numFmtId="0" fontId="21" fillId="9" borderId="9" xfId="11" applyFont="1" applyFill="1" applyBorder="1" applyAlignment="1">
      <alignment horizontal="center" vertical="center"/>
    </xf>
    <xf numFmtId="0" fontId="21" fillId="9" borderId="9" xfId="10" applyFont="1" applyFill="1" applyBorder="1" applyAlignment="1">
      <alignment horizontal="center" vertical="center"/>
    </xf>
    <xf numFmtId="0" fontId="21" fillId="9" borderId="69" xfId="10" applyFont="1" applyFill="1" applyBorder="1" applyAlignment="1">
      <alignment horizontal="center" vertical="center"/>
    </xf>
    <xf numFmtId="0" fontId="21" fillId="9" borderId="70" xfId="10" applyFont="1" applyFill="1" applyBorder="1" applyAlignment="1">
      <alignment horizontal="center" vertical="center"/>
    </xf>
    <xf numFmtId="0" fontId="21" fillId="10" borderId="9" xfId="11" applyFont="1" applyFill="1" applyBorder="1" applyAlignment="1">
      <alignment horizontal="center" vertical="center"/>
    </xf>
    <xf numFmtId="0" fontId="21" fillId="10" borderId="9" xfId="10" applyFont="1" applyFill="1" applyBorder="1" applyAlignment="1">
      <alignment horizontal="center" vertical="center"/>
    </xf>
    <xf numFmtId="0" fontId="21" fillId="10" borderId="71" xfId="10" applyFont="1" applyFill="1" applyBorder="1" applyAlignment="1">
      <alignment horizontal="center" vertical="center"/>
    </xf>
    <xf numFmtId="0" fontId="21" fillId="10" borderId="72" xfId="10" applyFont="1" applyFill="1" applyBorder="1" applyAlignment="1">
      <alignment horizontal="center" vertical="center"/>
    </xf>
    <xf numFmtId="0" fontId="21" fillId="8" borderId="63" xfId="10" applyFont="1" applyFill="1" applyBorder="1" applyAlignment="1">
      <alignment horizontal="center" vertical="center"/>
    </xf>
    <xf numFmtId="0" fontId="21" fillId="8" borderId="9" xfId="11" applyFont="1" applyFill="1" applyBorder="1" applyAlignment="1">
      <alignment horizontal="center" vertical="center"/>
    </xf>
    <xf numFmtId="0" fontId="21" fillId="8" borderId="9" xfId="10" applyFont="1" applyFill="1" applyBorder="1" applyAlignment="1">
      <alignment horizontal="center" vertical="center"/>
    </xf>
    <xf numFmtId="0" fontId="21" fillId="8" borderId="64" xfId="10" applyFont="1" applyFill="1" applyBorder="1" applyAlignment="1">
      <alignment horizontal="center" vertical="center"/>
    </xf>
    <xf numFmtId="0" fontId="21" fillId="11" borderId="9" xfId="11" applyFont="1" applyFill="1" applyBorder="1" applyAlignment="1">
      <alignment horizontal="center" vertical="center"/>
    </xf>
    <xf numFmtId="0" fontId="21" fillId="11" borderId="9" xfId="10" applyFont="1" applyFill="1" applyBorder="1" applyAlignment="1">
      <alignment horizontal="center" vertical="center"/>
    </xf>
    <xf numFmtId="0" fontId="21" fillId="11" borderId="73" xfId="10" applyFont="1" applyFill="1" applyBorder="1" applyAlignment="1">
      <alignment horizontal="center" vertical="center"/>
    </xf>
    <xf numFmtId="0" fontId="21" fillId="11" borderId="74" xfId="10" applyFont="1" applyFill="1" applyBorder="1" applyAlignment="1">
      <alignment horizontal="center" vertical="center"/>
    </xf>
    <xf numFmtId="0" fontId="21" fillId="12" borderId="9" xfId="11" applyFont="1" applyFill="1" applyBorder="1" applyAlignment="1">
      <alignment horizontal="center" vertical="center"/>
    </xf>
    <xf numFmtId="0" fontId="21" fillId="12" borderId="9" xfId="10" applyFont="1" applyFill="1" applyBorder="1" applyAlignment="1">
      <alignment horizontal="center" vertical="center"/>
    </xf>
    <xf numFmtId="0" fontId="21" fillId="12" borderId="67" xfId="10" applyFont="1" applyFill="1" applyBorder="1" applyAlignment="1">
      <alignment horizontal="center" vertical="center"/>
    </xf>
    <xf numFmtId="0" fontId="21" fillId="12" borderId="65" xfId="10" applyFont="1" applyFill="1" applyBorder="1" applyAlignment="1">
      <alignment horizontal="center" vertical="center"/>
    </xf>
    <xf numFmtId="0" fontId="21" fillId="13" borderId="9" xfId="11" applyFont="1" applyFill="1" applyBorder="1" applyAlignment="1">
      <alignment horizontal="center" vertical="center"/>
    </xf>
    <xf numFmtId="0" fontId="21" fillId="13" borderId="9" xfId="10" applyFont="1" applyFill="1" applyBorder="1" applyAlignment="1">
      <alignment horizontal="center" vertical="center"/>
    </xf>
    <xf numFmtId="0" fontId="21" fillId="13" borderId="68" xfId="10" applyFont="1" applyFill="1" applyBorder="1" applyAlignment="1">
      <alignment horizontal="center" vertical="center"/>
    </xf>
    <xf numFmtId="0" fontId="21" fillId="13" borderId="66" xfId="10" applyFont="1" applyFill="1" applyBorder="1" applyAlignment="1">
      <alignment horizontal="center" vertical="center"/>
    </xf>
    <xf numFmtId="166" fontId="22" fillId="0" borderId="14" xfId="5" applyNumberFormat="1" applyFont="1" applyFill="1" applyBorder="1" applyAlignment="1">
      <alignment horizontal="center" vertical="center" wrapText="1"/>
    </xf>
    <xf numFmtId="166" fontId="22" fillId="0" borderId="0" xfId="5" applyNumberFormat="1" applyFont="1" applyFill="1" applyBorder="1" applyAlignment="1">
      <alignment horizontal="center" vertical="center" wrapText="1"/>
    </xf>
    <xf numFmtId="0" fontId="22" fillId="0" borderId="17" xfId="8" applyNumberFormat="1" applyFont="1" applyBorder="1" applyAlignment="1">
      <alignment horizontal="left" vertical="center" wrapText="1"/>
    </xf>
    <xf numFmtId="0" fontId="22" fillId="0" borderId="15" xfId="8" applyNumberFormat="1" applyFont="1" applyBorder="1" applyAlignment="1">
      <alignment horizontal="left" vertical="center" wrapText="1"/>
    </xf>
    <xf numFmtId="0" fontId="22" fillId="0" borderId="18" xfId="8" applyNumberFormat="1" applyFont="1" applyBorder="1" applyAlignment="1">
      <alignment horizontal="left" vertical="center" wrapText="1"/>
    </xf>
    <xf numFmtId="167" fontId="19" fillId="0" borderId="26" xfId="8" applyNumberFormat="1" applyFont="1" applyBorder="1" applyAlignment="1">
      <alignment horizontal="left" vertical="center" wrapText="1"/>
    </xf>
    <xf numFmtId="167" fontId="19" fillId="0" borderId="24" xfId="8" applyNumberFormat="1" applyFont="1" applyBorder="1" applyAlignment="1">
      <alignment horizontal="left" vertical="center" wrapText="1"/>
    </xf>
    <xf numFmtId="167" fontId="19" fillId="0" borderId="27" xfId="8" applyNumberFormat="1" applyFont="1" applyBorder="1" applyAlignment="1">
      <alignment horizontal="left" vertical="center" wrapText="1"/>
    </xf>
    <xf numFmtId="167" fontId="19" fillId="0" borderId="35" xfId="8" applyNumberFormat="1" applyFont="1" applyBorder="1" applyAlignment="1">
      <alignment horizontal="left" vertical="center" wrapText="1"/>
    </xf>
    <xf numFmtId="167" fontId="19" fillId="0" borderId="32" xfId="8" applyNumberFormat="1" applyFont="1" applyBorder="1" applyAlignment="1">
      <alignment horizontal="left" vertical="center" wrapText="1"/>
    </xf>
    <xf numFmtId="167" fontId="19" fillId="0" borderId="36" xfId="8" applyNumberFormat="1" applyFont="1" applyBorder="1" applyAlignment="1">
      <alignment horizontal="left" vertical="center" wrapText="1"/>
    </xf>
    <xf numFmtId="167" fontId="19" fillId="0" borderId="17" xfId="8" applyNumberFormat="1" applyFont="1" applyBorder="1" applyAlignment="1">
      <alignment horizontal="left" vertical="center" wrapText="1"/>
    </xf>
    <xf numFmtId="167" fontId="19" fillId="0" borderId="15" xfId="8" applyNumberFormat="1" applyFont="1" applyBorder="1" applyAlignment="1">
      <alignment horizontal="left" vertical="center" wrapText="1"/>
    </xf>
    <xf numFmtId="167" fontId="19" fillId="0" borderId="18" xfId="8" applyNumberFormat="1" applyFont="1" applyBorder="1" applyAlignment="1">
      <alignment horizontal="left" vertical="center" wrapText="1"/>
    </xf>
    <xf numFmtId="167" fontId="22" fillId="0" borderId="42" xfId="8" applyNumberFormat="1" applyFont="1" applyBorder="1" applyAlignment="1">
      <alignment horizontal="left" vertical="center" wrapText="1"/>
    </xf>
    <xf numFmtId="167" fontId="22" fillId="0" borderId="40" xfId="8" applyNumberFormat="1" applyFont="1" applyBorder="1" applyAlignment="1">
      <alignment horizontal="left" vertical="center" wrapText="1"/>
    </xf>
    <xf numFmtId="167" fontId="22" fillId="0" borderId="43" xfId="8" applyNumberFormat="1" applyFont="1" applyBorder="1" applyAlignment="1">
      <alignment horizontal="left" vertical="center" wrapText="1"/>
    </xf>
    <xf numFmtId="167" fontId="19" fillId="0" borderId="51" xfId="8" applyNumberFormat="1" applyFont="1" applyBorder="1" applyAlignment="1">
      <alignment horizontal="left" vertical="center" wrapText="1"/>
    </xf>
    <xf numFmtId="167" fontId="19" fillId="0" borderId="48" xfId="8" applyNumberFormat="1" applyFont="1" applyBorder="1" applyAlignment="1">
      <alignment horizontal="left" vertical="center" wrapText="1"/>
    </xf>
    <xf numFmtId="167" fontId="19" fillId="0" borderId="52" xfId="8" applyNumberFormat="1" applyFont="1" applyBorder="1" applyAlignment="1">
      <alignment horizontal="left" vertical="center" wrapText="1"/>
    </xf>
    <xf numFmtId="167" fontId="19" fillId="0" borderId="60" xfId="8" applyNumberFormat="1" applyFont="1" applyBorder="1" applyAlignment="1">
      <alignment horizontal="left" vertical="center" wrapText="1"/>
    </xf>
    <xf numFmtId="167" fontId="19" fillId="0" borderId="57" xfId="8" applyNumberFormat="1" applyFont="1" applyBorder="1" applyAlignment="1">
      <alignment horizontal="left" vertical="center" wrapText="1"/>
    </xf>
    <xf numFmtId="167" fontId="19" fillId="0" borderId="61" xfId="8" applyNumberFormat="1" applyFont="1" applyBorder="1" applyAlignment="1">
      <alignment horizontal="left" vertical="center" wrapText="1"/>
    </xf>
    <xf numFmtId="0" fontId="16" fillId="0" borderId="0" xfId="0" applyFont="1" applyAlignment="1">
      <alignment horizontal="center" vertical="center"/>
    </xf>
    <xf numFmtId="0" fontId="18" fillId="0" borderId="0" xfId="2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66" fontId="22" fillId="0" borderId="12" xfId="5" applyNumberFormat="1" applyFont="1" applyFill="1" applyBorder="1" applyAlignment="1">
      <alignment horizontal="center" vertical="center" wrapText="1"/>
    </xf>
    <xf numFmtId="166" fontId="22" fillId="0" borderId="15" xfId="5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17" fillId="0" borderId="0" xfId="6" applyNumberFormat="1" applyFont="1" applyFill="1" applyBorder="1" applyAlignment="1">
      <alignment horizontal="center" vertical="center" wrapText="1"/>
    </xf>
    <xf numFmtId="0" fontId="17" fillId="0" borderId="0" xfId="7" applyNumberFormat="1" applyFont="1" applyBorder="1" applyAlignment="1">
      <alignment horizontal="center" vertical="center" wrapText="1"/>
    </xf>
    <xf numFmtId="166" fontId="19" fillId="0" borderId="21" xfId="5" applyNumberFormat="1" applyFont="1" applyFill="1" applyBorder="1" applyAlignment="1">
      <alignment horizontal="center" vertical="center" wrapText="1"/>
    </xf>
    <xf numFmtId="166" fontId="19" fillId="0" borderId="0" xfId="5" applyNumberFormat="1" applyFont="1" applyFill="1" applyBorder="1" applyAlignment="1">
      <alignment horizontal="center" vertical="center" wrapText="1"/>
    </xf>
    <xf numFmtId="166" fontId="19" fillId="0" borderId="22" xfId="5" applyNumberFormat="1" applyFont="1" applyFill="1" applyBorder="1" applyAlignment="1">
      <alignment horizontal="center" vertical="center" wrapText="1"/>
    </xf>
    <xf numFmtId="166" fontId="19" fillId="0" borderId="24" xfId="5" applyNumberFormat="1" applyFont="1" applyFill="1" applyBorder="1" applyAlignment="1">
      <alignment horizontal="center" vertical="center" wrapText="1"/>
    </xf>
    <xf numFmtId="166" fontId="19" fillId="0" borderId="30" xfId="5" applyNumberFormat="1" applyFont="1" applyFill="1" applyBorder="1" applyAlignment="1">
      <alignment horizontal="center" vertical="center" wrapText="1"/>
    </xf>
    <xf numFmtId="166" fontId="19" fillId="0" borderId="31" xfId="5" applyNumberFormat="1" applyFont="1" applyFill="1" applyBorder="1" applyAlignment="1">
      <alignment horizontal="center" vertical="center" wrapText="1"/>
    </xf>
    <xf numFmtId="166" fontId="19" fillId="0" borderId="32" xfId="5" applyNumberFormat="1" applyFont="1" applyFill="1" applyBorder="1" applyAlignment="1">
      <alignment horizontal="center" vertical="center" wrapText="1"/>
    </xf>
    <xf numFmtId="166" fontId="19" fillId="0" borderId="14" xfId="5" applyNumberFormat="1" applyFont="1" applyFill="1" applyBorder="1" applyAlignment="1">
      <alignment horizontal="center" vertical="center" wrapText="1"/>
    </xf>
    <xf numFmtId="166" fontId="19" fillId="0" borderId="12" xfId="5" applyNumberFormat="1" applyFont="1" applyFill="1" applyBorder="1" applyAlignment="1">
      <alignment horizontal="center" vertical="center" wrapText="1"/>
    </xf>
    <xf numFmtId="166" fontId="19" fillId="0" borderId="15" xfId="5" applyNumberFormat="1" applyFont="1" applyFill="1" applyBorder="1" applyAlignment="1">
      <alignment horizontal="center" vertical="center" wrapText="1"/>
    </xf>
    <xf numFmtId="166" fontId="22" fillId="0" borderId="39" xfId="5" applyNumberFormat="1" applyFont="1" applyFill="1" applyBorder="1" applyAlignment="1">
      <alignment horizontal="center" vertical="center" wrapText="1"/>
    </xf>
    <xf numFmtId="166" fontId="22" fillId="0" borderId="10" xfId="5" applyNumberFormat="1" applyFont="1" applyFill="1" applyBorder="1" applyAlignment="1">
      <alignment horizontal="center" vertical="center" wrapText="1"/>
    </xf>
    <xf numFmtId="166" fontId="22" fillId="0" borderId="40" xfId="5" applyNumberFormat="1" applyFont="1" applyFill="1" applyBorder="1" applyAlignment="1">
      <alignment horizontal="center" vertical="center" wrapText="1"/>
    </xf>
    <xf numFmtId="166" fontId="19" fillId="0" borderId="46" xfId="5" applyNumberFormat="1" applyFont="1" applyFill="1" applyBorder="1" applyAlignment="1">
      <alignment horizontal="center" vertical="center" wrapText="1"/>
    </xf>
    <xf numFmtId="166" fontId="19" fillId="0" borderId="47" xfId="5" applyNumberFormat="1" applyFont="1" applyFill="1" applyBorder="1" applyAlignment="1">
      <alignment horizontal="center" vertical="center" wrapText="1"/>
    </xf>
    <xf numFmtId="166" fontId="19" fillId="0" borderId="48" xfId="5" applyNumberFormat="1" applyFont="1" applyFill="1" applyBorder="1" applyAlignment="1">
      <alignment horizontal="center" vertical="center" wrapText="1"/>
    </xf>
    <xf numFmtId="166" fontId="19" fillId="0" borderId="55" xfId="5" applyNumberFormat="1" applyFont="1" applyFill="1" applyBorder="1" applyAlignment="1">
      <alignment horizontal="center" vertical="center" wrapText="1"/>
    </xf>
    <xf numFmtId="166" fontId="19" fillId="0" borderId="56" xfId="5" applyNumberFormat="1" applyFont="1" applyFill="1" applyBorder="1" applyAlignment="1">
      <alignment horizontal="center" vertical="center" wrapText="1"/>
    </xf>
    <xf numFmtId="166" fontId="19" fillId="0" borderId="57" xfId="5" applyNumberFormat="1" applyFont="1" applyFill="1" applyBorder="1" applyAlignment="1">
      <alignment horizontal="center" vertical="center" wrapText="1"/>
    </xf>
    <xf numFmtId="166" fontId="15" fillId="0" borderId="0" xfId="5" applyNumberFormat="1" applyFont="1" applyFill="1" applyBorder="1" applyAlignment="1">
      <alignment horizontal="center" vertical="center" wrapText="1"/>
    </xf>
    <xf numFmtId="166" fontId="15" fillId="0" borderId="21" xfId="5" applyNumberFormat="1" applyFont="1" applyFill="1" applyBorder="1" applyAlignment="1">
      <alignment horizontal="center" vertical="center" wrapText="1"/>
    </xf>
    <xf numFmtId="166" fontId="15" fillId="46" borderId="21" xfId="5" applyNumberFormat="1" applyFont="1" applyFill="1" applyBorder="1" applyAlignment="1">
      <alignment horizontal="center" vertical="center" wrapText="1"/>
    </xf>
    <xf numFmtId="166" fontId="32" fillId="0" borderId="14" xfId="5" applyNumberFormat="1" applyFont="1" applyFill="1" applyBorder="1" applyAlignment="1">
      <alignment horizontal="center" vertical="center" wrapText="1"/>
    </xf>
    <xf numFmtId="166" fontId="32" fillId="0" borderId="0" xfId="5" applyNumberFormat="1" applyFont="1" applyFill="1" applyBorder="1" applyAlignment="1">
      <alignment horizontal="center" vertical="center" wrapText="1"/>
    </xf>
    <xf numFmtId="0" fontId="32" fillId="0" borderId="79" xfId="8" applyNumberFormat="1" applyFont="1" applyBorder="1" applyAlignment="1">
      <alignment horizontal="center" vertical="center" wrapText="1"/>
    </xf>
    <xf numFmtId="0" fontId="32" fillId="0" borderId="0" xfId="8" applyNumberFormat="1" applyFont="1" applyBorder="1" applyAlignment="1">
      <alignment horizontal="center" vertical="center" wrapText="1"/>
    </xf>
    <xf numFmtId="0" fontId="32" fillId="0" borderId="80" xfId="8" applyNumberFormat="1" applyFont="1" applyBorder="1" applyAlignment="1">
      <alignment horizontal="center" vertical="center" wrapText="1"/>
    </xf>
    <xf numFmtId="0" fontId="32" fillId="0" borderId="13" xfId="6" applyNumberFormat="1" applyFont="1" applyFill="1" applyBorder="1" applyAlignment="1">
      <alignment horizontal="center" vertical="center" wrapText="1"/>
    </xf>
    <xf numFmtId="0" fontId="32" fillId="0" borderId="16" xfId="6" applyNumberFormat="1" applyFont="1" applyFill="1" applyBorder="1" applyAlignment="1">
      <alignment horizontal="center" vertical="center" wrapText="1"/>
    </xf>
    <xf numFmtId="0" fontId="32" fillId="0" borderId="19" xfId="7" applyNumberFormat="1" applyFont="1" applyBorder="1" applyAlignment="1">
      <alignment horizontal="center" vertical="center" wrapText="1"/>
    </xf>
    <xf numFmtId="0" fontId="32" fillId="0" borderId="16" xfId="7" applyNumberFormat="1" applyFont="1" applyBorder="1" applyAlignment="1">
      <alignment horizontal="center" vertical="center" wrapText="1"/>
    </xf>
    <xf numFmtId="0" fontId="32" fillId="0" borderId="20" xfId="7" applyNumberFormat="1" applyFont="1" applyBorder="1" applyAlignment="1">
      <alignment horizontal="center" vertical="center" wrapText="1"/>
    </xf>
    <xf numFmtId="0" fontId="15" fillId="0" borderId="21" xfId="6" applyNumberFormat="1" applyFont="1" applyFill="1" applyBorder="1" applyAlignment="1">
      <alignment horizontal="center" vertical="center" wrapText="1"/>
    </xf>
    <xf numFmtId="0" fontId="15" fillId="0" borderId="0" xfId="6" applyNumberFormat="1" applyFont="1" applyFill="1" applyBorder="1" applyAlignment="1">
      <alignment horizontal="center" vertical="center" wrapText="1"/>
    </xf>
    <xf numFmtId="166" fontId="15" fillId="41" borderId="21" xfId="5" applyNumberFormat="1" applyFont="1" applyFill="1" applyBorder="1" applyAlignment="1">
      <alignment horizontal="center" vertical="center" wrapText="1"/>
    </xf>
    <xf numFmtId="166" fontId="15" fillId="42" borderId="0" xfId="5" applyNumberFormat="1" applyFont="1" applyFill="1" applyBorder="1" applyAlignment="1">
      <alignment horizontal="center" vertical="center" wrapText="1"/>
    </xf>
    <xf numFmtId="0" fontId="15" fillId="45" borderId="21" xfId="6" applyNumberFormat="1" applyFont="1" applyFill="1" applyBorder="1" applyAlignment="1">
      <alignment horizontal="center" vertical="center" wrapText="1"/>
    </xf>
    <xf numFmtId="167" fontId="15" fillId="0" borderId="81" xfId="8" applyNumberFormat="1" applyFont="1" applyBorder="1" applyAlignment="1">
      <alignment horizontal="center" vertical="center" wrapText="1"/>
    </xf>
    <xf numFmtId="167" fontId="15" fillId="0" borderId="0" xfId="8" applyNumberFormat="1" applyFont="1" applyBorder="1" applyAlignment="1">
      <alignment horizontal="center" vertical="center" wrapText="1"/>
    </xf>
    <xf numFmtId="167" fontId="15" fillId="0" borderId="82" xfId="8" applyNumberFormat="1" applyFont="1" applyBorder="1" applyAlignment="1">
      <alignment horizontal="center" vertical="center" wrapText="1"/>
    </xf>
    <xf numFmtId="0" fontId="15" fillId="0" borderId="23" xfId="6" applyNumberFormat="1" applyFont="1" applyFill="1" applyBorder="1" applyAlignment="1">
      <alignment horizontal="center" vertical="center" wrapText="1"/>
    </xf>
    <xf numFmtId="0" fontId="15" fillId="0" borderId="25" xfId="6" applyNumberFormat="1" applyFont="1" applyFill="1" applyBorder="1" applyAlignment="1">
      <alignment horizontal="center" vertical="center" wrapText="1"/>
    </xf>
    <xf numFmtId="0" fontId="15" fillId="0" borderId="28" xfId="7" applyNumberFormat="1" applyFont="1" applyBorder="1" applyAlignment="1">
      <alignment horizontal="center" vertical="center" wrapText="1"/>
    </xf>
    <xf numFmtId="0" fontId="15" fillId="0" borderId="25" xfId="7" applyNumberFormat="1" applyFont="1" applyBorder="1" applyAlignment="1">
      <alignment horizontal="center" vertical="center" wrapText="1"/>
    </xf>
    <xf numFmtId="0" fontId="15" fillId="0" borderId="29" xfId="7" applyNumberFormat="1" applyFont="1" applyBorder="1" applyAlignment="1">
      <alignment horizontal="center" vertical="center" wrapText="1"/>
    </xf>
    <xf numFmtId="166" fontId="15" fillId="41" borderId="30" xfId="5" applyNumberFormat="1" applyFont="1" applyFill="1" applyBorder="1" applyAlignment="1">
      <alignment horizontal="center" vertical="center" wrapText="1"/>
    </xf>
    <xf numFmtId="0" fontId="15" fillId="45" borderId="30" xfId="6" applyNumberFormat="1" applyFont="1" applyFill="1" applyBorder="1" applyAlignment="1">
      <alignment horizontal="center" vertical="center" wrapText="1"/>
    </xf>
    <xf numFmtId="0" fontId="15" fillId="0" borderId="30" xfId="6" applyNumberFormat="1" applyFont="1" applyFill="1" applyBorder="1" applyAlignment="1">
      <alignment horizontal="center" vertical="center" wrapText="1"/>
    </xf>
    <xf numFmtId="166" fontId="15" fillId="0" borderId="30" xfId="5" applyNumberFormat="1" applyFont="1" applyFill="1" applyBorder="1" applyAlignment="1">
      <alignment horizontal="center" vertical="center" wrapText="1"/>
    </xf>
    <xf numFmtId="167" fontId="15" fillId="0" borderId="83" xfId="8" applyNumberFormat="1" applyFont="1" applyBorder="1" applyAlignment="1">
      <alignment horizontal="center" vertical="center" wrapText="1"/>
    </xf>
    <xf numFmtId="167" fontId="15" fillId="0" borderId="84" xfId="8" applyNumberFormat="1" applyFont="1" applyBorder="1" applyAlignment="1">
      <alignment horizontal="center" vertical="center" wrapText="1"/>
    </xf>
    <xf numFmtId="0" fontId="15" fillId="0" borderId="33" xfId="6" applyNumberFormat="1" applyFont="1" applyFill="1" applyBorder="1" applyAlignment="1">
      <alignment horizontal="center" vertical="center" wrapText="1"/>
    </xf>
    <xf numFmtId="0" fontId="15" fillId="0" borderId="34" xfId="6" applyNumberFormat="1" applyFont="1" applyFill="1" applyBorder="1" applyAlignment="1">
      <alignment horizontal="center" vertical="center" wrapText="1"/>
    </xf>
    <xf numFmtId="0" fontId="15" fillId="0" borderId="37" xfId="7" applyNumberFormat="1" applyFont="1" applyBorder="1" applyAlignment="1">
      <alignment horizontal="center" vertical="center" wrapText="1"/>
    </xf>
    <xf numFmtId="0" fontId="15" fillId="0" borderId="34" xfId="7" applyNumberFormat="1" applyFont="1" applyBorder="1" applyAlignment="1">
      <alignment horizontal="center" vertical="center" wrapText="1"/>
    </xf>
    <xf numFmtId="0" fontId="15" fillId="0" borderId="38" xfId="7" applyNumberFormat="1" applyFont="1" applyBorder="1" applyAlignment="1">
      <alignment horizontal="center" vertical="center" wrapText="1"/>
    </xf>
    <xf numFmtId="166" fontId="15" fillId="0" borderId="14" xfId="5" applyNumberFormat="1" applyFont="1" applyFill="1" applyBorder="1" applyAlignment="1">
      <alignment horizontal="center" vertical="center" wrapText="1"/>
    </xf>
    <xf numFmtId="166" fontId="15" fillId="43" borderId="0" xfId="5" applyNumberFormat="1" applyFont="1" applyFill="1" applyBorder="1" applyAlignment="1">
      <alignment horizontal="center" vertical="center" wrapText="1"/>
    </xf>
    <xf numFmtId="0" fontId="15" fillId="0" borderId="14" xfId="6" applyNumberFormat="1" applyFont="1" applyFill="1" applyBorder="1" applyAlignment="1">
      <alignment horizontal="center" vertical="center" wrapText="1"/>
    </xf>
    <xf numFmtId="0" fontId="15" fillId="45" borderId="0" xfId="6" applyNumberFormat="1" applyFont="1" applyFill="1" applyBorder="1" applyAlignment="1">
      <alignment horizontal="center" vertical="center" wrapText="1"/>
    </xf>
    <xf numFmtId="166" fontId="15" fillId="44" borderId="14" xfId="5" applyNumberFormat="1" applyFont="1" applyFill="1" applyBorder="1" applyAlignment="1">
      <alignment horizontal="center" vertical="center" wrapText="1"/>
    </xf>
    <xf numFmtId="167" fontId="15" fillId="0" borderId="79" xfId="8" applyNumberFormat="1" applyFont="1" applyBorder="1" applyAlignment="1">
      <alignment horizontal="center" vertical="center" wrapText="1"/>
    </xf>
    <xf numFmtId="167" fontId="15" fillId="0" borderId="80" xfId="8" applyNumberFormat="1" applyFont="1" applyBorder="1" applyAlignment="1">
      <alignment horizontal="center" vertical="center" wrapText="1"/>
    </xf>
    <xf numFmtId="0" fontId="15" fillId="0" borderId="13" xfId="6" applyNumberFormat="1" applyFont="1" applyFill="1" applyBorder="1" applyAlignment="1">
      <alignment horizontal="center" vertical="center" wrapText="1"/>
    </xf>
    <xf numFmtId="0" fontId="15" fillId="0" borderId="16" xfId="6" applyNumberFormat="1" applyFont="1" applyFill="1" applyBorder="1" applyAlignment="1">
      <alignment horizontal="center" vertical="center" wrapText="1"/>
    </xf>
    <xf numFmtId="0" fontId="15" fillId="0" borderId="19" xfId="7" applyNumberFormat="1" applyFont="1" applyBorder="1" applyAlignment="1">
      <alignment horizontal="center" vertical="center" wrapText="1"/>
    </xf>
    <xf numFmtId="0" fontId="15" fillId="0" borderId="16" xfId="7" applyNumberFormat="1" applyFont="1" applyBorder="1" applyAlignment="1">
      <alignment horizontal="center" vertical="center" wrapText="1"/>
    </xf>
    <xf numFmtId="0" fontId="15" fillId="0" borderId="20" xfId="7" applyNumberFormat="1" applyFont="1" applyBorder="1" applyAlignment="1">
      <alignment horizontal="center" vertical="center" wrapText="1"/>
    </xf>
    <xf numFmtId="166" fontId="32" fillId="0" borderId="39" xfId="5" applyNumberFormat="1" applyFont="1" applyFill="1" applyBorder="1" applyAlignment="1">
      <alignment horizontal="center" vertical="center" wrapText="1"/>
    </xf>
    <xf numFmtId="166" fontId="32" fillId="42" borderId="0" xfId="5" applyNumberFormat="1" applyFont="1" applyFill="1" applyBorder="1" applyAlignment="1">
      <alignment horizontal="center" vertical="center" wrapText="1"/>
    </xf>
    <xf numFmtId="0" fontId="32" fillId="0" borderId="39" xfId="6" applyNumberFormat="1" applyFont="1" applyFill="1" applyBorder="1" applyAlignment="1">
      <alignment horizontal="center" vertical="center" wrapText="1"/>
    </xf>
    <xf numFmtId="0" fontId="32" fillId="0" borderId="0" xfId="6" applyNumberFormat="1" applyFont="1" applyFill="1" applyBorder="1" applyAlignment="1">
      <alignment horizontal="center" vertical="center" wrapText="1"/>
    </xf>
    <xf numFmtId="0" fontId="33" fillId="0" borderId="11" xfId="6" applyNumberFormat="1" applyFont="1" applyFill="1" applyBorder="1" applyAlignment="1">
      <alignment horizontal="center" vertical="center" wrapText="1"/>
    </xf>
    <xf numFmtId="166" fontId="32" fillId="41" borderId="39" xfId="5" applyNumberFormat="1" applyFont="1" applyFill="1" applyBorder="1" applyAlignment="1">
      <alignment horizontal="center" vertical="center" wrapText="1"/>
    </xf>
    <xf numFmtId="166" fontId="32" fillId="45" borderId="39" xfId="5" applyNumberFormat="1" applyFont="1" applyFill="1" applyBorder="1" applyAlignment="1">
      <alignment horizontal="center" vertical="center" wrapText="1"/>
    </xf>
    <xf numFmtId="166" fontId="32" fillId="44" borderId="39" xfId="5" applyNumberFormat="1" applyFont="1" applyFill="1" applyBorder="1" applyAlignment="1">
      <alignment horizontal="center" vertical="center" wrapText="1"/>
    </xf>
    <xf numFmtId="167" fontId="32" fillId="0" borderId="85" xfId="8" applyNumberFormat="1" applyFont="1" applyBorder="1" applyAlignment="1">
      <alignment horizontal="center" vertical="center" wrapText="1"/>
    </xf>
    <xf numFmtId="167" fontId="32" fillId="0" borderId="0" xfId="8" applyNumberFormat="1" applyFont="1" applyBorder="1" applyAlignment="1">
      <alignment horizontal="center" vertical="center" wrapText="1"/>
    </xf>
    <xf numFmtId="167" fontId="32" fillId="0" borderId="86" xfId="8" applyNumberFormat="1" applyFont="1" applyBorder="1" applyAlignment="1">
      <alignment horizontal="center" vertical="center" wrapText="1"/>
    </xf>
    <xf numFmtId="0" fontId="32" fillId="0" borderId="41" xfId="6" applyNumberFormat="1" applyFont="1" applyFill="1" applyBorder="1" applyAlignment="1">
      <alignment horizontal="center" vertical="center" wrapText="1"/>
    </xf>
    <xf numFmtId="0" fontId="32" fillId="0" borderId="44" xfId="7" applyNumberFormat="1" applyFont="1" applyBorder="1" applyAlignment="1">
      <alignment horizontal="center" vertical="center" wrapText="1"/>
    </xf>
    <xf numFmtId="0" fontId="32" fillId="0" borderId="41" xfId="7" applyNumberFormat="1" applyFont="1" applyBorder="1" applyAlignment="1">
      <alignment horizontal="center" vertical="center" wrapText="1"/>
    </xf>
    <xf numFmtId="0" fontId="32" fillId="0" borderId="45" xfId="7" applyNumberFormat="1" applyFont="1" applyBorder="1" applyAlignment="1">
      <alignment horizontal="center" vertical="center" wrapText="1"/>
    </xf>
    <xf numFmtId="166" fontId="32" fillId="0" borderId="46" xfId="5" applyNumberFormat="1" applyFont="1" applyFill="1" applyBorder="1" applyAlignment="1">
      <alignment horizontal="center" vertical="center" wrapText="1"/>
    </xf>
    <xf numFmtId="166" fontId="32" fillId="41" borderId="0" xfId="5" applyNumberFormat="1" applyFont="1" applyFill="1" applyBorder="1" applyAlignment="1">
      <alignment horizontal="center" vertical="center" wrapText="1"/>
    </xf>
    <xf numFmtId="0" fontId="32" fillId="0" borderId="46" xfId="6" applyNumberFormat="1" applyFont="1" applyFill="1" applyBorder="1" applyAlignment="1">
      <alignment horizontal="center" vertical="center" wrapText="1"/>
    </xf>
    <xf numFmtId="0" fontId="32" fillId="45" borderId="0" xfId="6" applyNumberFormat="1" applyFont="1" applyFill="1" applyBorder="1" applyAlignment="1">
      <alignment horizontal="center" vertical="center" wrapText="1"/>
    </xf>
    <xf numFmtId="166" fontId="32" fillId="44" borderId="46" xfId="5" applyNumberFormat="1" applyFont="1" applyFill="1" applyBorder="1" applyAlignment="1">
      <alignment horizontal="center" vertical="center" wrapText="1"/>
    </xf>
    <xf numFmtId="167" fontId="32" fillId="0" borderId="87" xfId="8" applyNumberFormat="1" applyFont="1" applyBorder="1" applyAlignment="1">
      <alignment horizontal="center" vertical="center" wrapText="1"/>
    </xf>
    <xf numFmtId="167" fontId="32" fillId="0" borderId="88" xfId="8" applyNumberFormat="1" applyFont="1" applyBorder="1" applyAlignment="1">
      <alignment horizontal="center" vertical="center" wrapText="1"/>
    </xf>
    <xf numFmtId="0" fontId="32" fillId="0" borderId="49" xfId="6" applyNumberFormat="1" applyFont="1" applyFill="1" applyBorder="1" applyAlignment="1">
      <alignment horizontal="center" vertical="center" wrapText="1"/>
    </xf>
    <xf numFmtId="0" fontId="32" fillId="0" borderId="50" xfId="6" applyNumberFormat="1" applyFont="1" applyFill="1" applyBorder="1" applyAlignment="1">
      <alignment horizontal="center" vertical="center" wrapText="1"/>
    </xf>
    <xf numFmtId="0" fontId="32" fillId="0" borderId="53" xfId="7" applyNumberFormat="1" applyFont="1" applyBorder="1" applyAlignment="1">
      <alignment horizontal="center" vertical="center" wrapText="1"/>
    </xf>
    <xf numFmtId="0" fontId="32" fillId="0" borderId="50" xfId="7" applyNumberFormat="1" applyFont="1" applyBorder="1" applyAlignment="1">
      <alignment horizontal="center" vertical="center" wrapText="1"/>
    </xf>
    <xf numFmtId="0" fontId="32" fillId="0" borderId="54" xfId="7" applyNumberFormat="1" applyFont="1" applyBorder="1" applyAlignment="1">
      <alignment horizontal="center" vertical="center" wrapText="1"/>
    </xf>
    <xf numFmtId="166" fontId="32" fillId="46" borderId="0" xfId="5" applyNumberFormat="1" applyFont="1" applyFill="1" applyBorder="1" applyAlignment="1">
      <alignment horizontal="center" vertical="center" wrapText="1"/>
    </xf>
    <xf numFmtId="166" fontId="32" fillId="46" borderId="46" xfId="5" applyNumberFormat="1" applyFont="1" applyFill="1" applyBorder="1" applyAlignment="1">
      <alignment horizontal="center" vertical="center" wrapText="1"/>
    </xf>
    <xf numFmtId="166" fontId="15" fillId="41" borderId="0" xfId="5" applyNumberFormat="1" applyFont="1" applyFill="1" applyBorder="1" applyAlignment="1">
      <alignment horizontal="center" vertical="center" wrapText="1"/>
    </xf>
    <xf numFmtId="166" fontId="15" fillId="0" borderId="79" xfId="5" applyNumberFormat="1" applyFont="1" applyFill="1" applyBorder="1" applyAlignment="1">
      <alignment horizontal="center" vertical="center" wrapText="1"/>
    </xf>
    <xf numFmtId="166" fontId="15" fillId="0" borderId="80" xfId="5" applyNumberFormat="1" applyFont="1" applyFill="1" applyBorder="1" applyAlignment="1">
      <alignment horizontal="center" vertical="center" wrapText="1"/>
    </xf>
    <xf numFmtId="0" fontId="15" fillId="0" borderId="19" xfId="6" applyNumberFormat="1" applyFont="1" applyFill="1" applyBorder="1" applyAlignment="1">
      <alignment horizontal="center" vertical="center" wrapText="1"/>
    </xf>
    <xf numFmtId="0" fontId="15" fillId="0" borderId="20" xfId="6" applyNumberFormat="1" applyFont="1" applyFill="1" applyBorder="1" applyAlignment="1">
      <alignment horizontal="center" vertical="center" wrapText="1"/>
    </xf>
    <xf numFmtId="166" fontId="15" fillId="0" borderId="55" xfId="5" applyNumberFormat="1" applyFont="1" applyFill="1" applyBorder="1" applyAlignment="1">
      <alignment horizontal="center" vertical="center" wrapText="1"/>
    </xf>
    <xf numFmtId="0" fontId="15" fillId="0" borderId="58" xfId="6" applyNumberFormat="1" applyFont="1" applyFill="1" applyBorder="1" applyAlignment="1">
      <alignment horizontal="center" vertical="center" wrapText="1"/>
    </xf>
    <xf numFmtId="166" fontId="15" fillId="41" borderId="55" xfId="5" applyNumberFormat="1" applyFont="1" applyFill="1" applyBorder="1" applyAlignment="1">
      <alignment horizontal="center" vertical="center" wrapText="1"/>
    </xf>
    <xf numFmtId="0" fontId="15" fillId="45" borderId="58" xfId="6" applyNumberFormat="1" applyFont="1" applyFill="1" applyBorder="1" applyAlignment="1">
      <alignment horizontal="center" vertical="center" wrapText="1"/>
    </xf>
    <xf numFmtId="167" fontId="15" fillId="0" borderId="89" xfId="8" applyNumberFormat="1" applyFont="1" applyBorder="1" applyAlignment="1">
      <alignment horizontal="center" vertical="center" wrapText="1"/>
    </xf>
    <xf numFmtId="0" fontId="15" fillId="0" borderId="59" xfId="6" applyNumberFormat="1" applyFont="1" applyFill="1" applyBorder="1" applyAlignment="1">
      <alignment horizontal="center" vertical="center" wrapText="1"/>
    </xf>
    <xf numFmtId="0" fontId="15" fillId="0" borderId="62" xfId="6" applyNumberFormat="1" applyFont="1" applyFill="1" applyBorder="1" applyAlignment="1">
      <alignment horizontal="center" vertical="center" wrapText="1"/>
    </xf>
    <xf numFmtId="0" fontId="15" fillId="0" borderId="55" xfId="6" applyNumberFormat="1" applyFont="1" applyFill="1" applyBorder="1" applyAlignment="1">
      <alignment horizontal="center" vertical="center" wrapText="1"/>
    </xf>
    <xf numFmtId="166" fontId="15" fillId="0" borderId="89" xfId="5" applyNumberFormat="1" applyFont="1" applyFill="1" applyBorder="1" applyAlignment="1">
      <alignment horizontal="center" vertical="center" wrapText="1"/>
    </xf>
    <xf numFmtId="166" fontId="15" fillId="46" borderId="55" xfId="5" applyNumberFormat="1" applyFont="1" applyFill="1" applyBorder="1" applyAlignment="1">
      <alignment horizontal="center" vertical="center" wrapText="1"/>
    </xf>
    <xf numFmtId="0" fontId="15" fillId="45" borderId="55" xfId="6" applyNumberFormat="1" applyFont="1" applyFill="1" applyBorder="1" applyAlignment="1">
      <alignment horizontal="center" vertical="center" wrapText="1"/>
    </xf>
    <xf numFmtId="0" fontId="15" fillId="45" borderId="33" xfId="6" applyNumberFormat="1" applyFont="1" applyFill="1" applyBorder="1" applyAlignment="1">
      <alignment horizontal="center" vertical="center" wrapText="1"/>
    </xf>
    <xf numFmtId="0" fontId="15" fillId="45" borderId="14" xfId="6" applyNumberFormat="1" applyFont="1" applyFill="1" applyBorder="1" applyAlignment="1">
      <alignment horizontal="center" vertical="center" wrapText="1"/>
    </xf>
    <xf numFmtId="166" fontId="15" fillId="41" borderId="14" xfId="5" applyNumberFormat="1" applyFont="1" applyFill="1" applyBorder="1" applyAlignment="1">
      <alignment horizontal="center" vertical="center" wrapText="1"/>
    </xf>
  </cellXfs>
  <cellStyles count="51">
    <cellStyle name="20 % - Accent1" xfId="30" builtinId="30" customBuiltin="1"/>
    <cellStyle name="20 % - Accent2" xfId="33" builtinId="34" customBuiltin="1"/>
    <cellStyle name="20 % - Accent3" xfId="37" builtinId="38" customBuiltin="1"/>
    <cellStyle name="20 % - Accent4" xfId="41" builtinId="42" customBuiltin="1"/>
    <cellStyle name="20 % - Accent5" xfId="44" builtinId="46" customBuiltin="1"/>
    <cellStyle name="20 % - Accent6" xfId="48" builtinId="50" customBuiltin="1"/>
    <cellStyle name="40 % - Accent1" xfId="1" builtinId="31" customBuiltin="1"/>
    <cellStyle name="40 % - Accent2" xfId="34" builtinId="35" customBuiltin="1"/>
    <cellStyle name="40 % - Accent3" xfId="38" builtinId="39" customBuiltin="1"/>
    <cellStyle name="40 % - Accent4" xfId="42" builtinId="43" customBuiltin="1"/>
    <cellStyle name="40 % - Accent5" xfId="45" builtinId="47" customBuiltin="1"/>
    <cellStyle name="40 % - Accent6" xfId="49" builtinId="51" customBuiltin="1"/>
    <cellStyle name="60 % - Accent1" xfId="31" builtinId="32" customBuiltin="1"/>
    <cellStyle name="60 % - Accent2" xfId="35" builtinId="36" customBuiltin="1"/>
    <cellStyle name="60 % - Accent3" xfId="39" builtinId="40" customBuiltin="1"/>
    <cellStyle name="60 % - Accent4" xfId="43" builtinId="44" customBuiltin="1"/>
    <cellStyle name="60 % - Accent5" xfId="46" builtinId="48" customBuiltin="1"/>
    <cellStyle name="60 % - Accent6" xfId="50" builtinId="52" customBuiltin="1"/>
    <cellStyle name="Accent1" xfId="3" builtinId="29" customBuiltin="1"/>
    <cellStyle name="Accent2" xfId="32" builtinId="33" customBuiltin="1"/>
    <cellStyle name="Accent3" xfId="36" builtinId="37" customBuiltin="1"/>
    <cellStyle name="Accent4" xfId="40" builtinId="41" customBuiltin="1"/>
    <cellStyle name="Accent5" xfId="4" builtinId="45" customBuiltin="1"/>
    <cellStyle name="Accent6" xfId="47" builtinId="49" customBuiltin="1"/>
    <cellStyle name="Avertissement" xfId="29" builtinId="11" customBuiltin="1"/>
    <cellStyle name="Calcul" xfId="26" builtinId="22" customBuiltin="1"/>
    <cellStyle name="Cellule liée" xfId="27" builtinId="24" customBuiltin="1"/>
    <cellStyle name="Détail jour" xfId="6" xr:uid="{00000000-0005-0000-0000-000004000000}"/>
    <cellStyle name="En-tête de notes" xfId="8" xr:uid="{00000000-0005-0000-0000-00000D000000}"/>
    <cellStyle name="Entrée" xfId="24" builtinId="20" customBuiltin="1"/>
    <cellStyle name="Insatisfaisant" xfId="22" builtinId="27" customBuiltin="1"/>
    <cellStyle name="Jour" xfId="5" xr:uid="{00000000-0005-0000-0000-000003000000}"/>
    <cellStyle name="Milliers" xfId="16" builtinId="3" customBuiltin="1"/>
    <cellStyle name="Milliers [0]" xfId="17" builtinId="6" customBuiltin="1"/>
    <cellStyle name="Monétaire" xfId="18" builtinId="4" customBuiltin="1"/>
    <cellStyle name="Monétaire [0]" xfId="19" builtinId="7" customBuiltin="1"/>
    <cellStyle name="Neutre" xfId="23" builtinId="28" customBuiltin="1"/>
    <cellStyle name="Normal" xfId="0" builtinId="0" customBuiltin="1"/>
    <cellStyle name="Note" xfId="13" builtinId="10" customBuiltin="1"/>
    <cellStyle name="Notes" xfId="7" xr:uid="{00000000-0005-0000-0000-00000C000000}"/>
    <cellStyle name="Pourcentage" xfId="20" builtinId="5" customBuiltin="1"/>
    <cellStyle name="Satisfaisant" xfId="21" builtinId="26" customBuiltin="1"/>
    <cellStyle name="Sortie" xfId="25" builtinId="21" customBuiltin="1"/>
    <cellStyle name="Texte explicatif" xfId="14" builtinId="53" customBuiltin="1"/>
    <cellStyle name="Titre" xfId="9" builtinId="15" customBuiltin="1"/>
    <cellStyle name="Titre 1" xfId="2" builtinId="16" customBuiltin="1"/>
    <cellStyle name="Titre 2" xfId="10" builtinId="17" customBuiltin="1"/>
    <cellStyle name="Titre 3" xfId="11" builtinId="18" customBuiltin="1"/>
    <cellStyle name="Titre 4" xfId="12" builtinId="19" customBuiltin="1"/>
    <cellStyle name="Total" xfId="15" builtinId="25" customBuiltin="1"/>
    <cellStyle name="Vérification" xfId="28" builtinId="23" customBuiltin="1"/>
  </cellStyles>
  <dxfs count="156"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  <dxf>
      <font>
        <color theme="2" tint="-9.9948118533890809E-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392204</xdr:colOff>
      <xdr:row>1</xdr:row>
      <xdr:rowOff>64919</xdr:rowOff>
    </xdr:from>
    <xdr:to>
      <xdr:col>5</xdr:col>
      <xdr:colOff>504265</xdr:colOff>
      <xdr:row>4</xdr:row>
      <xdr:rowOff>204796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F8DF6793-B007-4D72-BCE2-D0697972D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653458">
          <a:off x="4818528" y="176978"/>
          <a:ext cx="1546413" cy="1764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1272984</xdr:colOff>
      <xdr:row>23</xdr:row>
      <xdr:rowOff>107577</xdr:rowOff>
    </xdr:from>
    <xdr:to>
      <xdr:col>3</xdr:col>
      <xdr:colOff>1385044</xdr:colOff>
      <xdr:row>26</xdr:row>
      <xdr:rowOff>247454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AC498D53-EFAE-47BD-A936-9A96B5A9B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497685">
          <a:off x="2830602" y="7402606"/>
          <a:ext cx="1546413" cy="1764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428064</xdr:colOff>
      <xdr:row>45</xdr:row>
      <xdr:rowOff>159124</xdr:rowOff>
    </xdr:from>
    <xdr:to>
      <xdr:col>6</xdr:col>
      <xdr:colOff>540124</xdr:colOff>
      <xdr:row>48</xdr:row>
      <xdr:rowOff>299001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87266FB-15E1-4BDB-9A77-C04BE7AAA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150776">
          <a:off x="6288740" y="14906065"/>
          <a:ext cx="1546413" cy="1764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611840</xdr:colOff>
      <xdr:row>89</xdr:row>
      <xdr:rowOff>118784</xdr:rowOff>
    </xdr:from>
    <xdr:to>
      <xdr:col>4</xdr:col>
      <xdr:colOff>723900</xdr:colOff>
      <xdr:row>92</xdr:row>
      <xdr:rowOff>258663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8995CF1-FE2B-4557-8731-265B937DE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913996">
          <a:off x="3603811" y="29769549"/>
          <a:ext cx="1546413" cy="1764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640976</xdr:colOff>
      <xdr:row>111</xdr:row>
      <xdr:rowOff>170331</xdr:rowOff>
    </xdr:from>
    <xdr:to>
      <xdr:col>4</xdr:col>
      <xdr:colOff>753036</xdr:colOff>
      <xdr:row>115</xdr:row>
      <xdr:rowOff>7647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C231936-B0F7-4C1E-A1D6-E639F7F34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709793">
          <a:off x="3632947" y="37273007"/>
          <a:ext cx="1546413" cy="1764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854550</xdr:colOff>
      <xdr:row>133</xdr:row>
      <xdr:rowOff>546188</xdr:rowOff>
    </xdr:from>
    <xdr:to>
      <xdr:col>3</xdr:col>
      <xdr:colOff>1184927</xdr:colOff>
      <xdr:row>137</xdr:row>
      <xdr:rowOff>165190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6FB89F08-624B-4291-92FA-C9FEDDFBF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12400">
          <a:off x="2521326" y="44991618"/>
          <a:ext cx="1546413" cy="1764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1325195</xdr:colOff>
      <xdr:row>155</xdr:row>
      <xdr:rowOff>187601</xdr:rowOff>
    </xdr:from>
    <xdr:to>
      <xdr:col>4</xdr:col>
      <xdr:colOff>221219</xdr:colOff>
      <xdr:row>158</xdr:row>
      <xdr:rowOff>109164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8A6AD1C5-534B-4A33-84F2-46575D34C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8206536">
          <a:off x="2991971" y="52084943"/>
          <a:ext cx="1546413" cy="1764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526677</xdr:colOff>
      <xdr:row>177</xdr:row>
      <xdr:rowOff>179293</xdr:rowOff>
    </xdr:from>
    <xdr:to>
      <xdr:col>5</xdr:col>
      <xdr:colOff>638738</xdr:colOff>
      <xdr:row>181</xdr:row>
      <xdr:rowOff>16613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FC1EB04D-9894-40D2-A858-94AA3F619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536632">
          <a:off x="4953001" y="59637705"/>
          <a:ext cx="1546413" cy="1764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638735</xdr:colOff>
      <xdr:row>199</xdr:row>
      <xdr:rowOff>347384</xdr:rowOff>
    </xdr:from>
    <xdr:to>
      <xdr:col>3</xdr:col>
      <xdr:colOff>750795</xdr:colOff>
      <xdr:row>203</xdr:row>
      <xdr:rowOff>184703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11784F78-53C9-4753-AD49-371AEE97D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79252">
          <a:off x="2196353" y="67257708"/>
          <a:ext cx="1546413" cy="1764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605118</xdr:colOff>
      <xdr:row>221</xdr:row>
      <xdr:rowOff>369794</xdr:rowOff>
    </xdr:from>
    <xdr:to>
      <xdr:col>4</xdr:col>
      <xdr:colOff>717178</xdr:colOff>
      <xdr:row>225</xdr:row>
      <xdr:rowOff>207110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7E8C573D-036A-415E-89D5-53B00D79D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85309">
          <a:off x="3597089" y="74732029"/>
          <a:ext cx="1546413" cy="1764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1246755</xdr:colOff>
      <xdr:row>243</xdr:row>
      <xdr:rowOff>411717</xdr:rowOff>
    </xdr:from>
    <xdr:to>
      <xdr:col>5</xdr:col>
      <xdr:colOff>142780</xdr:colOff>
      <xdr:row>247</xdr:row>
      <xdr:rowOff>30717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812D75D4-5300-4E03-B1FA-039EAF37C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7749965">
          <a:off x="4357130" y="80273617"/>
          <a:ext cx="1552575" cy="177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4315968</xdr:colOff>
      <xdr:row>1</xdr:row>
      <xdr:rowOff>1216152</xdr:rowOff>
    </xdr:to>
    <xdr:pic>
      <xdr:nvPicPr>
        <xdr:cNvPr id="2" name="Image_1" descr="Dessin de deux personnes célébrant le Nouvel An" title="Bannière 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43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1390649</xdr:rowOff>
    </xdr:from>
    <xdr:to>
      <xdr:col>1</xdr:col>
      <xdr:colOff>4315968</xdr:colOff>
      <xdr:row>2</xdr:row>
      <xdr:rowOff>1216151</xdr:rowOff>
    </xdr:to>
    <xdr:pic>
      <xdr:nvPicPr>
        <xdr:cNvPr id="3" name="Image_2" descr="Dessin d’un garçon en skateboard dans un espace scolaire" title="Banniè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049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3</xdr:row>
      <xdr:rowOff>0</xdr:rowOff>
    </xdr:from>
    <xdr:to>
      <xdr:col>1</xdr:col>
      <xdr:colOff>4315967</xdr:colOff>
      <xdr:row>3</xdr:row>
      <xdr:rowOff>1212126</xdr:rowOff>
    </xdr:to>
    <xdr:pic>
      <xdr:nvPicPr>
        <xdr:cNvPr id="4" name="Image_3" descr="Dessin d’un couple assistant à un bal de promo" title="Bannière 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4" y="2895600"/>
          <a:ext cx="4315968" cy="1212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1390649</xdr:rowOff>
    </xdr:from>
    <xdr:to>
      <xdr:col>1</xdr:col>
      <xdr:colOff>4315968</xdr:colOff>
      <xdr:row>4</xdr:row>
      <xdr:rowOff>1216151</xdr:rowOff>
    </xdr:to>
    <xdr:pic>
      <xdr:nvPicPr>
        <xdr:cNvPr id="5" name="Image_4" descr="Dessin d’un garçon en train d’étudier" title="Bannière 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42862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1390649</xdr:rowOff>
    </xdr:from>
    <xdr:to>
      <xdr:col>1</xdr:col>
      <xdr:colOff>4315968</xdr:colOff>
      <xdr:row>5</xdr:row>
      <xdr:rowOff>1216151</xdr:rowOff>
    </xdr:to>
    <xdr:pic>
      <xdr:nvPicPr>
        <xdr:cNvPr id="6" name="Image_5" descr="Dessin de deux amis prenant un en-cas" title="Bannière 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56768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1390649</xdr:rowOff>
    </xdr:from>
    <xdr:to>
      <xdr:col>1</xdr:col>
      <xdr:colOff>4315968</xdr:colOff>
      <xdr:row>6</xdr:row>
      <xdr:rowOff>1216151</xdr:rowOff>
    </xdr:to>
    <xdr:pic>
      <xdr:nvPicPr>
        <xdr:cNvPr id="7" name="Image_6" descr="Dessin d’une remise de diplômes" title="Bannière 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70675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4315968</xdr:colOff>
      <xdr:row>7</xdr:row>
      <xdr:rowOff>1216152</xdr:rowOff>
    </xdr:to>
    <xdr:pic>
      <xdr:nvPicPr>
        <xdr:cNvPr id="8" name="Image_7" descr="Dessin de deux personnes jouant au volley-ball sur une plage" title="Bannière 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84582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1390649</xdr:rowOff>
    </xdr:from>
    <xdr:to>
      <xdr:col>1</xdr:col>
      <xdr:colOff>4315968</xdr:colOff>
      <xdr:row>8</xdr:row>
      <xdr:rowOff>1216151</xdr:rowOff>
    </xdr:to>
    <xdr:pic>
      <xdr:nvPicPr>
        <xdr:cNvPr id="9" name="Image_8" descr="Dessin d’une jeune fille chantant lors d’un concours de talents" title="Bannière 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98488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1390649</xdr:rowOff>
    </xdr:from>
    <xdr:to>
      <xdr:col>1</xdr:col>
      <xdr:colOff>4315968</xdr:colOff>
      <xdr:row>9</xdr:row>
      <xdr:rowOff>1216151</xdr:rowOff>
    </xdr:to>
    <xdr:pic>
      <xdr:nvPicPr>
        <xdr:cNvPr id="10" name="Image_9" descr="Dessin d’un joueur de football et d’une pom-pom girl" title="Bannière 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2394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1390649</xdr:rowOff>
    </xdr:from>
    <xdr:to>
      <xdr:col>1</xdr:col>
      <xdr:colOff>4315968</xdr:colOff>
      <xdr:row>10</xdr:row>
      <xdr:rowOff>1216151</xdr:rowOff>
    </xdr:to>
    <xdr:pic>
      <xdr:nvPicPr>
        <xdr:cNvPr id="11" name="Image_10" descr="Dessin de deux personnes jouant à « Des bonbons ou un sort ! »" title="Bannière 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26301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4315968</xdr:colOff>
      <xdr:row>11</xdr:row>
      <xdr:rowOff>1216152</xdr:rowOff>
    </xdr:to>
    <xdr:pic>
      <xdr:nvPicPr>
        <xdr:cNvPr id="12" name="Image_11" descr="Dessin d’un garçon dans une bibliothèque" title="Bannière 1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40208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4315968</xdr:colOff>
      <xdr:row>12</xdr:row>
      <xdr:rowOff>1216152</xdr:rowOff>
    </xdr:to>
    <xdr:pic>
      <xdr:nvPicPr>
        <xdr:cNvPr id="13" name="Image_12" descr="Dessin de deux personnes chantant en chant de Noël" title="Bannière 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411450"/>
          <a:ext cx="4315968" cy="1216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8">
      <a:majorFont>
        <a:latin typeface="Century Schoolbook"/>
        <a:ea typeface=""/>
        <a:cs typeface=""/>
      </a:majorFont>
      <a:minorFont>
        <a:latin typeface="Century School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I264"/>
  <sheetViews>
    <sheetView showGridLines="0" tabSelected="1" topLeftCell="A238" zoomScaleNormal="100" zoomScaleSheetLayoutView="55" workbookViewId="0">
      <selection activeCell="B260" sqref="B260:F261"/>
    </sheetView>
  </sheetViews>
  <sheetFormatPr baseColWidth="10" defaultColWidth="8.75" defaultRowHeight="14.25" x14ac:dyDescent="0.2"/>
  <cols>
    <col min="1" max="1" width="1.625" style="53" customWidth="1"/>
    <col min="2" max="8" width="18.875" style="53" customWidth="1"/>
    <col min="9" max="9" width="1.625" style="53" customWidth="1"/>
    <col min="10" max="13" width="8.75" style="53"/>
    <col min="14" max="14" width="6.75" style="53" customWidth="1"/>
    <col min="15" max="16384" width="8.75" style="53"/>
  </cols>
  <sheetData>
    <row r="1" spans="1:9" ht="9" customHeight="1" x14ac:dyDescent="0.2">
      <c r="A1" s="53" t="s">
        <v>0</v>
      </c>
      <c r="I1" s="53" t="s">
        <v>0</v>
      </c>
    </row>
    <row r="2" spans="1:9" s="55" customFormat="1" ht="95.25" customHeight="1" x14ac:dyDescent="0.2">
      <c r="A2" s="53"/>
      <c r="B2" s="1">
        <v>2021</v>
      </c>
      <c r="C2" s="54" t="s">
        <v>2</v>
      </c>
      <c r="D2" s="54"/>
    </row>
    <row r="3" spans="1:9" ht="9" customHeight="1" x14ac:dyDescent="0.2"/>
    <row r="4" spans="1:9" s="56" customFormat="1" ht="24" customHeight="1" x14ac:dyDescent="0.2">
      <c r="B4" s="2" t="s">
        <v>3</v>
      </c>
      <c r="C4" s="3" t="str">
        <f>(TEXT(C5,"jjjj"))</f>
        <v>mardi</v>
      </c>
      <c r="D4" s="4" t="str">
        <f>TEXT(D5,"jjjj")</f>
        <v>mercredi</v>
      </c>
      <c r="E4" s="3" t="str">
        <f>TEXT(E5,"jjjj")</f>
        <v>jeudi</v>
      </c>
      <c r="F4" s="4" t="str">
        <f>TEXT(F5,"jjjj")</f>
        <v>vendredi</v>
      </c>
      <c r="G4" s="3" t="str">
        <f>TEXT(G5,"jjjj")</f>
        <v>samedi</v>
      </c>
      <c r="H4" s="5" t="str">
        <f>(TEXT(H5,"jjjj"))</f>
        <v>dimanche</v>
      </c>
    </row>
    <row r="5" spans="1:9" s="57" customFormat="1" ht="24" customHeight="1" x14ac:dyDescent="0.2">
      <c r="B5" s="30">
        <f t="array" ref="B5:H5">Jours+1+DATE(Calendrier1an,OptionCalendrier1mois,1)-WEEKDAY(DATE(Calendrier1an,OptionCalendrier1mois,1),OptionJoursemaine)</f>
        <v>44193</v>
      </c>
      <c r="C5" s="31">
        <v>44194</v>
      </c>
      <c r="D5" s="30">
        <v>44195</v>
      </c>
      <c r="E5" s="31">
        <v>44196</v>
      </c>
      <c r="F5" s="30">
        <v>44197</v>
      </c>
      <c r="G5" s="31">
        <v>44198</v>
      </c>
      <c r="H5" s="30">
        <v>44199</v>
      </c>
    </row>
    <row r="6" spans="1:9" s="57" customFormat="1" ht="24" customHeight="1" x14ac:dyDescent="0.2">
      <c r="B6" s="85"/>
      <c r="C6" s="86"/>
      <c r="D6" s="85"/>
      <c r="E6" s="86"/>
      <c r="F6" s="85"/>
      <c r="G6" s="86"/>
      <c r="H6" s="85"/>
    </row>
    <row r="7" spans="1:9" s="57" customFormat="1" ht="24" customHeight="1" x14ac:dyDescent="0.2">
      <c r="B7" s="85"/>
      <c r="C7" s="86"/>
      <c r="D7" s="85"/>
      <c r="E7" s="86"/>
      <c r="F7" s="85"/>
      <c r="G7" s="86"/>
      <c r="H7" s="85"/>
    </row>
    <row r="8" spans="1:9" s="57" customFormat="1" ht="24" customHeight="1" x14ac:dyDescent="0.2">
      <c r="B8" s="58">
        <f t="array" ref="B8:H8">Jours+8+DATE(Calendrier1an,OptionCalendrier1mois,1)-WEEKDAY(DATE(Calendrier1an,OptionCalendrier1mois,1),OptionJoursemaine)</f>
        <v>44200</v>
      </c>
      <c r="C8" s="59">
        <v>44201</v>
      </c>
      <c r="D8" s="58">
        <v>44202</v>
      </c>
      <c r="E8" s="59">
        <v>44203</v>
      </c>
      <c r="F8" s="58">
        <v>44204</v>
      </c>
      <c r="G8" s="59">
        <v>44205</v>
      </c>
      <c r="H8" s="58">
        <v>44206</v>
      </c>
    </row>
    <row r="9" spans="1:9" s="57" customFormat="1" ht="24" customHeight="1" x14ac:dyDescent="0.2">
      <c r="B9" s="85"/>
      <c r="C9" s="86"/>
      <c r="D9" s="85"/>
      <c r="E9" s="86"/>
      <c r="F9" s="85"/>
      <c r="G9" s="86"/>
      <c r="H9" s="85"/>
    </row>
    <row r="10" spans="1:9" s="57" customFormat="1" ht="24" customHeight="1" x14ac:dyDescent="0.2">
      <c r="B10" s="85"/>
      <c r="C10" s="86"/>
      <c r="D10" s="85"/>
      <c r="E10" s="86"/>
      <c r="F10" s="85"/>
      <c r="G10" s="86"/>
      <c r="H10" s="85"/>
    </row>
    <row r="11" spans="1:9" s="57" customFormat="1" ht="24" customHeight="1" x14ac:dyDescent="0.2">
      <c r="B11" s="58">
        <f t="array" ref="B11:H11">Jours+15+DATE(Calendrier1an,OptionCalendrier1mois,1)-WEEKDAY(DATE(Calendrier1an,OptionCalendrier1mois,1),OptionJoursemaine)</f>
        <v>44207</v>
      </c>
      <c r="C11" s="59">
        <v>44208</v>
      </c>
      <c r="D11" s="58">
        <v>44209</v>
      </c>
      <c r="E11" s="59">
        <v>44210</v>
      </c>
      <c r="F11" s="58">
        <v>44211</v>
      </c>
      <c r="G11" s="59">
        <v>44212</v>
      </c>
      <c r="H11" s="58">
        <v>44213</v>
      </c>
    </row>
    <row r="12" spans="1:9" s="57" customFormat="1" ht="24" customHeight="1" x14ac:dyDescent="0.2">
      <c r="B12" s="85"/>
      <c r="C12" s="86"/>
      <c r="D12" s="85"/>
      <c r="E12" s="86"/>
      <c r="F12" s="85"/>
      <c r="G12" s="86"/>
      <c r="H12" s="85"/>
    </row>
    <row r="13" spans="1:9" s="57" customFormat="1" ht="24" customHeight="1" x14ac:dyDescent="0.2">
      <c r="B13" s="85"/>
      <c r="C13" s="86"/>
      <c r="D13" s="85"/>
      <c r="E13" s="86"/>
      <c r="F13" s="85"/>
      <c r="G13" s="86"/>
      <c r="H13" s="85"/>
    </row>
    <row r="14" spans="1:9" s="57" customFormat="1" ht="24" customHeight="1" x14ac:dyDescent="0.2">
      <c r="B14" s="58">
        <f t="array" ref="B14:H14">Jours+22+DATE(Calendrier1an,OptionCalendrier1mois,1)-WEEKDAY(DATE(Calendrier1an,OptionCalendrier1mois,1),OptionJoursemaine)</f>
        <v>44214</v>
      </c>
      <c r="C14" s="59">
        <v>44215</v>
      </c>
      <c r="D14" s="58">
        <v>44216</v>
      </c>
      <c r="E14" s="59">
        <v>44217</v>
      </c>
      <c r="F14" s="58">
        <v>44218</v>
      </c>
      <c r="G14" s="59">
        <v>44219</v>
      </c>
      <c r="H14" s="58">
        <v>44220</v>
      </c>
    </row>
    <row r="15" spans="1:9" s="57" customFormat="1" ht="24" customHeight="1" x14ac:dyDescent="0.2">
      <c r="B15" s="85"/>
      <c r="C15" s="86"/>
      <c r="D15" s="85"/>
      <c r="E15" s="86"/>
      <c r="F15" s="85"/>
      <c r="G15" s="86"/>
      <c r="H15" s="85"/>
    </row>
    <row r="16" spans="1:9" s="57" customFormat="1" ht="24" customHeight="1" x14ac:dyDescent="0.2">
      <c r="B16" s="85"/>
      <c r="C16" s="86"/>
      <c r="D16" s="85"/>
      <c r="E16" s="86"/>
      <c r="F16" s="85"/>
      <c r="G16" s="86"/>
      <c r="H16" s="85"/>
    </row>
    <row r="17" spans="1:8" s="57" customFormat="1" ht="24" customHeight="1" x14ac:dyDescent="0.2">
      <c r="B17" s="58">
        <f t="array" ref="B17:H17">Jours+29+DATE(Calendrier1an,OptionCalendrier1mois,1)-WEEKDAY(DATE(Calendrier1an,OptionCalendrier1mois,1),OptionJoursemaine)</f>
        <v>44221</v>
      </c>
      <c r="C17" s="59">
        <v>44222</v>
      </c>
      <c r="D17" s="58">
        <v>44223</v>
      </c>
      <c r="E17" s="59">
        <v>44224</v>
      </c>
      <c r="F17" s="58">
        <v>44225</v>
      </c>
      <c r="G17" s="59">
        <v>44226</v>
      </c>
      <c r="H17" s="58">
        <v>44227</v>
      </c>
    </row>
    <row r="18" spans="1:8" s="57" customFormat="1" ht="24" customHeight="1" x14ac:dyDescent="0.2">
      <c r="B18" s="85"/>
      <c r="C18" s="86"/>
      <c r="D18" s="85"/>
      <c r="E18" s="86"/>
      <c r="F18" s="85"/>
      <c r="G18" s="86"/>
      <c r="H18" s="85"/>
    </row>
    <row r="19" spans="1:8" s="57" customFormat="1" ht="24" customHeight="1" x14ac:dyDescent="0.2">
      <c r="B19" s="85"/>
      <c r="C19" s="86"/>
      <c r="D19" s="85"/>
      <c r="E19" s="86"/>
      <c r="F19" s="85"/>
      <c r="G19" s="86"/>
      <c r="H19" s="85"/>
    </row>
    <row r="20" spans="1:8" s="57" customFormat="1" ht="24" customHeight="1" x14ac:dyDescent="0.2">
      <c r="B20" s="58">
        <f t="array" ref="B20:C20">Jours+36+DATE(Calendrier1an,OptionCalendrier1mois,1)-WEEKDAY(DATE(Calendrier1an,OptionCalendrier1mois,1),OptionJoursemaine)</f>
        <v>44228</v>
      </c>
      <c r="C20" s="59">
        <v>44229</v>
      </c>
      <c r="D20" s="32" t="s">
        <v>1</v>
      </c>
      <c r="E20" s="33"/>
      <c r="F20" s="33"/>
      <c r="G20" s="33"/>
      <c r="H20" s="34"/>
    </row>
    <row r="21" spans="1:8" s="57" customFormat="1" ht="24" customHeight="1" x14ac:dyDescent="0.2">
      <c r="B21" s="85"/>
      <c r="C21" s="86"/>
      <c r="D21" s="87"/>
      <c r="E21" s="88"/>
      <c r="F21" s="88"/>
      <c r="G21" s="88"/>
      <c r="H21" s="89"/>
    </row>
    <row r="22" spans="1:8" ht="24" customHeight="1" x14ac:dyDescent="0.2">
      <c r="B22" s="90"/>
      <c r="C22" s="91"/>
      <c r="D22" s="92"/>
      <c r="E22" s="93"/>
      <c r="F22" s="93"/>
      <c r="G22" s="93"/>
      <c r="H22" s="94"/>
    </row>
    <row r="23" spans="1:8" s="60" customFormat="1" ht="9" customHeight="1" x14ac:dyDescent="0.2">
      <c r="B23" s="61"/>
      <c r="C23" s="61"/>
      <c r="D23" s="62"/>
      <c r="E23" s="62"/>
      <c r="F23" s="62"/>
      <c r="G23" s="62"/>
      <c r="H23" s="62"/>
    </row>
    <row r="24" spans="1:8" s="55" customFormat="1" ht="95.25" customHeight="1" x14ac:dyDescent="0.2">
      <c r="A24" s="53"/>
      <c r="B24" s="1">
        <f>YEAR(DATE(Calendrier1an,OptionCalendrier1mois+1,1))</f>
        <v>2021</v>
      </c>
      <c r="C24" s="54" t="str">
        <f>TEXT(DATE(Calendrier1an,OptionCalendrier1mois+1,1),"mmmm")</f>
        <v>février</v>
      </c>
      <c r="D24" s="54"/>
    </row>
    <row r="25" spans="1:8" ht="9" customHeight="1" x14ac:dyDescent="0.2"/>
    <row r="26" spans="1:8" s="56" customFormat="1" ht="24" customHeight="1" x14ac:dyDescent="0.2">
      <c r="B26" s="24" t="str">
        <f t="shared" ref="B26:H26" si="0">TEXT(B27,"jjjj")</f>
        <v>lundi</v>
      </c>
      <c r="C26" s="22" t="str">
        <f t="shared" si="0"/>
        <v>mardi</v>
      </c>
      <c r="D26" s="23" t="str">
        <f t="shared" si="0"/>
        <v>mercredi</v>
      </c>
      <c r="E26" s="22" t="str">
        <f t="shared" si="0"/>
        <v>jeudi</v>
      </c>
      <c r="F26" s="23" t="str">
        <f t="shared" si="0"/>
        <v>vendredi</v>
      </c>
      <c r="G26" s="22" t="str">
        <f t="shared" si="0"/>
        <v>samedi</v>
      </c>
      <c r="H26" s="25" t="str">
        <f t="shared" si="0"/>
        <v>dimanche</v>
      </c>
    </row>
    <row r="27" spans="1:8" s="57" customFormat="1" ht="24" customHeight="1" x14ac:dyDescent="0.2">
      <c r="B27" s="63">
        <f t="array" ref="B27:H27">Jours+1+DATE(Calendrier2ans,OptionCalendrier2mois,1)-WEEKDAY(DATE(Calendrier2ans,OptionCalendrier2mois,1),OptionJoursemaine)</f>
        <v>44228</v>
      </c>
      <c r="C27" s="64">
        <v>44229</v>
      </c>
      <c r="D27" s="63">
        <v>44230</v>
      </c>
      <c r="E27" s="64">
        <v>44231</v>
      </c>
      <c r="F27" s="63">
        <v>44232</v>
      </c>
      <c r="G27" s="64">
        <v>44233</v>
      </c>
      <c r="H27" s="63">
        <v>44234</v>
      </c>
    </row>
    <row r="28" spans="1:8" s="57" customFormat="1" ht="24" customHeight="1" x14ac:dyDescent="0.2">
      <c r="B28" s="83"/>
      <c r="C28" s="82"/>
      <c r="D28" s="83"/>
      <c r="E28" s="82"/>
      <c r="F28" s="83"/>
      <c r="G28" s="82"/>
      <c r="H28" s="83"/>
    </row>
    <row r="29" spans="1:8" ht="24" customHeight="1" x14ac:dyDescent="0.2">
      <c r="B29" s="95"/>
      <c r="C29" s="96"/>
      <c r="D29" s="95"/>
      <c r="E29" s="96"/>
      <c r="F29" s="95"/>
      <c r="G29" s="96"/>
      <c r="H29" s="95"/>
    </row>
    <row r="30" spans="1:8" s="57" customFormat="1" ht="24" customHeight="1" x14ac:dyDescent="0.2">
      <c r="B30" s="65">
        <f t="array" ref="B30:H30">Jours+8+DATE(Calendrier2ans,OptionCalendrier2mois,1)-WEEKDAY(DATE(Calendrier2ans,OptionCalendrier2mois,1),OptionJoursemaine)</f>
        <v>44235</v>
      </c>
      <c r="C30" s="66">
        <v>44236</v>
      </c>
      <c r="D30" s="65">
        <v>44237</v>
      </c>
      <c r="E30" s="66">
        <v>44238</v>
      </c>
      <c r="F30" s="65">
        <v>44239</v>
      </c>
      <c r="G30" s="66">
        <v>44240</v>
      </c>
      <c r="H30" s="65">
        <v>44241</v>
      </c>
    </row>
    <row r="31" spans="1:8" s="57" customFormat="1" ht="24" customHeight="1" x14ac:dyDescent="0.2">
      <c r="B31" s="97" t="s">
        <v>4</v>
      </c>
      <c r="C31" s="97" t="s">
        <v>4</v>
      </c>
      <c r="D31" s="97" t="s">
        <v>4</v>
      </c>
      <c r="E31" s="97" t="s">
        <v>4</v>
      </c>
      <c r="F31" s="97" t="s">
        <v>4</v>
      </c>
      <c r="G31" s="98" t="s">
        <v>5</v>
      </c>
      <c r="H31" s="98" t="s">
        <v>5</v>
      </c>
    </row>
    <row r="32" spans="1:8" ht="24" customHeight="1" x14ac:dyDescent="0.2">
      <c r="B32" s="99" t="s">
        <v>6</v>
      </c>
      <c r="C32" s="99" t="s">
        <v>6</v>
      </c>
      <c r="D32" s="99" t="s">
        <v>6</v>
      </c>
      <c r="E32" s="99" t="s">
        <v>6</v>
      </c>
      <c r="F32" s="99" t="s">
        <v>6</v>
      </c>
      <c r="G32" s="96"/>
      <c r="H32" s="95"/>
    </row>
    <row r="33" spans="1:8" s="57" customFormat="1" ht="24" customHeight="1" x14ac:dyDescent="0.2">
      <c r="B33" s="65">
        <f t="array" ref="B33:H33">Jours+15+DATE(Calendrier2ans,OptionCalendrier2mois,1)-WEEKDAY(DATE(Calendrier2ans,OptionCalendrier2mois,1),OptionJoursemaine)</f>
        <v>44242</v>
      </c>
      <c r="C33" s="66">
        <v>44243</v>
      </c>
      <c r="D33" s="65">
        <v>44244</v>
      </c>
      <c r="E33" s="66">
        <v>44245</v>
      </c>
      <c r="F33" s="65">
        <v>44246</v>
      </c>
      <c r="G33" s="66">
        <v>44247</v>
      </c>
      <c r="H33" s="65">
        <v>44248</v>
      </c>
    </row>
    <row r="34" spans="1:8" s="57" customFormat="1" ht="24" customHeight="1" x14ac:dyDescent="0.2">
      <c r="B34" s="97" t="s">
        <v>4</v>
      </c>
      <c r="C34" s="97" t="s">
        <v>4</v>
      </c>
      <c r="D34" s="97" t="s">
        <v>4</v>
      </c>
      <c r="E34" s="97" t="s">
        <v>4</v>
      </c>
      <c r="F34" s="97" t="s">
        <v>4</v>
      </c>
      <c r="G34" s="98" t="s">
        <v>5</v>
      </c>
      <c r="H34" s="98" t="s">
        <v>5</v>
      </c>
    </row>
    <row r="35" spans="1:8" ht="24" customHeight="1" x14ac:dyDescent="0.2">
      <c r="B35" s="99" t="s">
        <v>6</v>
      </c>
      <c r="C35" s="99" t="s">
        <v>6</v>
      </c>
      <c r="D35" s="99" t="s">
        <v>6</v>
      </c>
      <c r="E35" s="99" t="s">
        <v>6</v>
      </c>
      <c r="F35" s="99" t="s">
        <v>6</v>
      </c>
      <c r="G35" s="96"/>
      <c r="H35" s="95"/>
    </row>
    <row r="36" spans="1:8" s="57" customFormat="1" ht="24" customHeight="1" x14ac:dyDescent="0.2">
      <c r="B36" s="65">
        <f t="array" ref="B36:H36">Jours+22+DATE(Calendrier2ans,OptionCalendrier2mois,1)-WEEKDAY(DATE(Calendrier2ans,OptionCalendrier2mois,1),OptionJoursemaine)</f>
        <v>44249</v>
      </c>
      <c r="C36" s="66">
        <v>44250</v>
      </c>
      <c r="D36" s="65">
        <v>44251</v>
      </c>
      <c r="E36" s="66">
        <v>44252</v>
      </c>
      <c r="F36" s="65">
        <v>44253</v>
      </c>
      <c r="G36" s="66">
        <v>44254</v>
      </c>
      <c r="H36" s="65">
        <v>44255</v>
      </c>
    </row>
    <row r="37" spans="1:8" s="57" customFormat="1" ht="24" customHeight="1" x14ac:dyDescent="0.2">
      <c r="B37" s="97" t="s">
        <v>4</v>
      </c>
      <c r="C37" s="97" t="s">
        <v>4</v>
      </c>
      <c r="D37" s="97" t="s">
        <v>4</v>
      </c>
      <c r="E37" s="97" t="s">
        <v>4</v>
      </c>
      <c r="F37" s="97" t="s">
        <v>4</v>
      </c>
      <c r="G37" s="98" t="s">
        <v>5</v>
      </c>
      <c r="H37" s="98" t="s">
        <v>5</v>
      </c>
    </row>
    <row r="38" spans="1:8" ht="24" customHeight="1" x14ac:dyDescent="0.2">
      <c r="B38" s="99" t="s">
        <v>6</v>
      </c>
      <c r="C38" s="99" t="s">
        <v>6</v>
      </c>
      <c r="D38" s="99" t="s">
        <v>6</v>
      </c>
      <c r="E38" s="99" t="s">
        <v>6</v>
      </c>
      <c r="F38" s="99" t="s">
        <v>6</v>
      </c>
      <c r="G38" s="96"/>
      <c r="H38" s="95"/>
    </row>
    <row r="39" spans="1:8" s="57" customFormat="1" ht="24" customHeight="1" x14ac:dyDescent="0.2">
      <c r="B39" s="65">
        <f t="array" ref="B39:H39">Jours+29+DATE(Calendrier2ans,OptionCalendrier2mois,1)-WEEKDAY(DATE(Calendrier2ans,OptionCalendrier2mois,1),OptionJoursemaine)</f>
        <v>44256</v>
      </c>
      <c r="C39" s="66">
        <v>44257</v>
      </c>
      <c r="D39" s="65">
        <v>44258</v>
      </c>
      <c r="E39" s="66">
        <v>44259</v>
      </c>
      <c r="F39" s="65">
        <v>44260</v>
      </c>
      <c r="G39" s="66">
        <v>44261</v>
      </c>
      <c r="H39" s="65">
        <v>44262</v>
      </c>
    </row>
    <row r="40" spans="1:8" s="57" customFormat="1" ht="24" customHeight="1" x14ac:dyDescent="0.2">
      <c r="B40" s="83"/>
      <c r="C40" s="82"/>
      <c r="D40" s="83"/>
      <c r="E40" s="82"/>
      <c r="F40" s="83"/>
      <c r="G40" s="82"/>
      <c r="H40" s="83"/>
    </row>
    <row r="41" spans="1:8" ht="24" customHeight="1" x14ac:dyDescent="0.2">
      <c r="B41" s="95"/>
      <c r="C41" s="96"/>
      <c r="D41" s="95"/>
      <c r="E41" s="96"/>
      <c r="F41" s="95"/>
      <c r="G41" s="96"/>
      <c r="H41" s="95"/>
    </row>
    <row r="42" spans="1:8" s="57" customFormat="1" ht="24" customHeight="1" x14ac:dyDescent="0.2">
      <c r="B42" s="65">
        <f t="array" ref="B42:C42">Jours+36+DATE(Calendrier2ans,OptionCalendrier2mois,1)-WEEKDAY(DATE(Calendrier2ans,OptionCalendrier2mois,1),OptionJoursemaine)</f>
        <v>44263</v>
      </c>
      <c r="C42" s="66">
        <v>44264</v>
      </c>
      <c r="D42" s="35" t="s">
        <v>1</v>
      </c>
      <c r="E42" s="36"/>
      <c r="F42" s="36"/>
      <c r="G42" s="36"/>
      <c r="H42" s="37"/>
    </row>
    <row r="43" spans="1:8" s="57" customFormat="1" ht="24" customHeight="1" x14ac:dyDescent="0.2">
      <c r="B43" s="83"/>
      <c r="C43" s="82"/>
      <c r="D43" s="100"/>
      <c r="E43" s="101"/>
      <c r="F43" s="101"/>
      <c r="G43" s="101"/>
      <c r="H43" s="102"/>
    </row>
    <row r="44" spans="1:8" ht="24" customHeight="1" x14ac:dyDescent="0.2">
      <c r="B44" s="103"/>
      <c r="C44" s="104"/>
      <c r="D44" s="105"/>
      <c r="E44" s="106"/>
      <c r="F44" s="106"/>
      <c r="G44" s="106"/>
      <c r="H44" s="107"/>
    </row>
    <row r="45" spans="1:8" s="60" customFormat="1" ht="9" customHeight="1" x14ac:dyDescent="0.2">
      <c r="B45" s="61"/>
      <c r="C45" s="61"/>
      <c r="D45" s="62"/>
      <c r="E45" s="62"/>
      <c r="F45" s="62"/>
      <c r="G45" s="62"/>
      <c r="H45" s="62"/>
    </row>
    <row r="46" spans="1:8" s="55" customFormat="1" ht="95.25" customHeight="1" x14ac:dyDescent="0.2">
      <c r="A46" s="53"/>
      <c r="B46" s="1">
        <f>YEAR(DATE(Calendrier2ans,OptionCalendrier2mois+1,1))</f>
        <v>2021</v>
      </c>
      <c r="C46" s="54" t="str">
        <f>TEXT(DATE(Calendrier2ans,OptionCalendrier2mois+1,1),"mmmm")</f>
        <v>mars</v>
      </c>
      <c r="D46" s="54"/>
    </row>
    <row r="47" spans="1:8" ht="9" customHeight="1" x14ac:dyDescent="0.2"/>
    <row r="48" spans="1:8" s="56" customFormat="1" ht="24" customHeight="1" x14ac:dyDescent="0.2">
      <c r="B48" s="28" t="str">
        <f t="shared" ref="B48:H48" si="1">TEXT(B49,"jjjj")</f>
        <v>lundi</v>
      </c>
      <c r="C48" s="26" t="str">
        <f t="shared" si="1"/>
        <v>mardi</v>
      </c>
      <c r="D48" s="27" t="str">
        <f t="shared" si="1"/>
        <v>mercredi</v>
      </c>
      <c r="E48" s="26" t="str">
        <f t="shared" si="1"/>
        <v>jeudi</v>
      </c>
      <c r="F48" s="27" t="str">
        <f t="shared" si="1"/>
        <v>vendredi</v>
      </c>
      <c r="G48" s="26" t="str">
        <f t="shared" si="1"/>
        <v>samedi</v>
      </c>
      <c r="H48" s="29" t="str">
        <f t="shared" si="1"/>
        <v>dimanche</v>
      </c>
    </row>
    <row r="49" spans="2:8" s="57" customFormat="1" ht="24" customHeight="1" x14ac:dyDescent="0.2">
      <c r="B49" s="67">
        <f t="array" ref="B49:H49">Jours+1+DATE(Calendrier3ans,OptionCalendrier3mois,1)-WEEKDAY(DATE(Calendrier3ans,OptionCalendrier3mois,1),OptionJoursemaine)</f>
        <v>44256</v>
      </c>
      <c r="C49" s="64">
        <v>44257</v>
      </c>
      <c r="D49" s="67">
        <v>44258</v>
      </c>
      <c r="E49" s="64">
        <v>44259</v>
      </c>
      <c r="F49" s="67">
        <v>44260</v>
      </c>
      <c r="G49" s="64">
        <v>44261</v>
      </c>
      <c r="H49" s="67">
        <v>44262</v>
      </c>
    </row>
    <row r="50" spans="2:8" s="57" customFormat="1" ht="24" customHeight="1" x14ac:dyDescent="0.2">
      <c r="B50" s="108" t="s">
        <v>4</v>
      </c>
      <c r="C50" s="108" t="s">
        <v>4</v>
      </c>
      <c r="D50" s="108" t="s">
        <v>4</v>
      </c>
      <c r="E50" s="108" t="s">
        <v>4</v>
      </c>
      <c r="F50" s="108" t="s">
        <v>4</v>
      </c>
      <c r="G50" s="98" t="s">
        <v>5</v>
      </c>
      <c r="H50" s="98" t="s">
        <v>5</v>
      </c>
    </row>
    <row r="51" spans="2:8" ht="24.75" customHeight="1" x14ac:dyDescent="0.2">
      <c r="B51" s="109" t="s">
        <v>6</v>
      </c>
      <c r="C51" s="109" t="s">
        <v>6</v>
      </c>
      <c r="D51" s="109" t="s">
        <v>6</v>
      </c>
      <c r="E51" s="109" t="s">
        <v>6</v>
      </c>
      <c r="F51" s="109" t="s">
        <v>6</v>
      </c>
      <c r="G51" s="96"/>
      <c r="H51" s="110"/>
    </row>
    <row r="52" spans="2:8" s="57" customFormat="1" ht="24" customHeight="1" x14ac:dyDescent="0.2">
      <c r="B52" s="68">
        <f t="array" ref="B52:H52">Jours+8+DATE(Calendrier3ans,OptionCalendrier3mois,1)-WEEKDAY(DATE(Calendrier3ans,OptionCalendrier3mois,1),OptionJoursemaine)</f>
        <v>44263</v>
      </c>
      <c r="C52" s="69">
        <v>44264</v>
      </c>
      <c r="D52" s="68">
        <v>44265</v>
      </c>
      <c r="E52" s="69">
        <v>44266</v>
      </c>
      <c r="F52" s="68">
        <v>44267</v>
      </c>
      <c r="G52" s="69">
        <v>44268</v>
      </c>
      <c r="H52" s="68">
        <v>44269</v>
      </c>
    </row>
    <row r="53" spans="2:8" s="57" customFormat="1" ht="24" customHeight="1" x14ac:dyDescent="0.2">
      <c r="B53" s="108" t="s">
        <v>4</v>
      </c>
      <c r="C53" s="108" t="s">
        <v>4</v>
      </c>
      <c r="D53" s="108" t="s">
        <v>4</v>
      </c>
      <c r="E53" s="108" t="s">
        <v>4</v>
      </c>
      <c r="F53" s="108" t="s">
        <v>4</v>
      </c>
      <c r="G53" s="98" t="s">
        <v>5</v>
      </c>
      <c r="H53" s="98" t="s">
        <v>5</v>
      </c>
    </row>
    <row r="54" spans="2:8" ht="24.75" customHeight="1" x14ac:dyDescent="0.2">
      <c r="B54" s="109" t="s">
        <v>6</v>
      </c>
      <c r="C54" s="109" t="s">
        <v>6</v>
      </c>
      <c r="D54" s="109" t="s">
        <v>6</v>
      </c>
      <c r="E54" s="109" t="s">
        <v>6</v>
      </c>
      <c r="F54" s="109" t="s">
        <v>6</v>
      </c>
      <c r="G54" s="96"/>
      <c r="H54" s="110"/>
    </row>
    <row r="55" spans="2:8" s="57" customFormat="1" ht="24" customHeight="1" x14ac:dyDescent="0.2">
      <c r="B55" s="68">
        <f t="array" ref="B55:H55">Jours+15+DATE(Calendrier3ans,OptionCalendrier3mois,1)-WEEKDAY(DATE(Calendrier3ans,OptionCalendrier3mois,1),OptionJoursemaine)</f>
        <v>44270</v>
      </c>
      <c r="C55" s="69">
        <v>44271</v>
      </c>
      <c r="D55" s="68">
        <v>44272</v>
      </c>
      <c r="E55" s="69">
        <v>44273</v>
      </c>
      <c r="F55" s="68">
        <v>44274</v>
      </c>
      <c r="G55" s="69">
        <v>44275</v>
      </c>
      <c r="H55" s="68">
        <v>44276</v>
      </c>
    </row>
    <row r="56" spans="2:8" s="57" customFormat="1" ht="24" customHeight="1" x14ac:dyDescent="0.2">
      <c r="B56" s="108" t="s">
        <v>4</v>
      </c>
      <c r="C56" s="108" t="s">
        <v>4</v>
      </c>
      <c r="D56" s="108" t="s">
        <v>4</v>
      </c>
      <c r="E56" s="108" t="s">
        <v>4</v>
      </c>
      <c r="F56" s="108" t="s">
        <v>4</v>
      </c>
      <c r="G56" s="98" t="s">
        <v>5</v>
      </c>
      <c r="H56" s="98" t="s">
        <v>5</v>
      </c>
    </row>
    <row r="57" spans="2:8" ht="24.75" customHeight="1" x14ac:dyDescent="0.2">
      <c r="B57" s="109" t="s">
        <v>6</v>
      </c>
      <c r="C57" s="109" t="s">
        <v>6</v>
      </c>
      <c r="D57" s="109" t="s">
        <v>6</v>
      </c>
      <c r="E57" s="109" t="s">
        <v>6</v>
      </c>
      <c r="F57" s="109" t="s">
        <v>6</v>
      </c>
      <c r="G57" s="96"/>
      <c r="H57" s="110"/>
    </row>
    <row r="58" spans="2:8" s="57" customFormat="1" ht="24" customHeight="1" x14ac:dyDescent="0.2">
      <c r="B58" s="68">
        <f t="array" ref="B58:H58">Jours+22+DATE(Calendrier3ans,OptionCalendrier3mois,1)-WEEKDAY(DATE(Calendrier3ans,OptionCalendrier3mois,1),OptionJoursemaine)</f>
        <v>44277</v>
      </c>
      <c r="C58" s="69">
        <v>44278</v>
      </c>
      <c r="D58" s="68">
        <v>44279</v>
      </c>
      <c r="E58" s="69">
        <v>44280</v>
      </c>
      <c r="F58" s="68">
        <v>44281</v>
      </c>
      <c r="G58" s="69">
        <v>44282</v>
      </c>
      <c r="H58" s="68">
        <v>44283</v>
      </c>
    </row>
    <row r="59" spans="2:8" s="57" customFormat="1" ht="24" customHeight="1" x14ac:dyDescent="0.2">
      <c r="B59" s="108" t="s">
        <v>4</v>
      </c>
      <c r="C59" s="108" t="s">
        <v>4</v>
      </c>
      <c r="D59" s="108" t="s">
        <v>4</v>
      </c>
      <c r="E59" s="108" t="s">
        <v>4</v>
      </c>
      <c r="F59" s="108" t="s">
        <v>4</v>
      </c>
      <c r="G59" s="98" t="s">
        <v>5</v>
      </c>
      <c r="H59" s="98" t="s">
        <v>5</v>
      </c>
    </row>
    <row r="60" spans="2:8" ht="24.75" customHeight="1" x14ac:dyDescent="0.2">
      <c r="B60" s="109" t="s">
        <v>6</v>
      </c>
      <c r="C60" s="109" t="s">
        <v>6</v>
      </c>
      <c r="D60" s="109" t="s">
        <v>6</v>
      </c>
      <c r="E60" s="109" t="s">
        <v>6</v>
      </c>
      <c r="F60" s="109" t="s">
        <v>6</v>
      </c>
      <c r="G60" s="96"/>
      <c r="H60" s="110"/>
    </row>
    <row r="61" spans="2:8" s="57" customFormat="1" ht="24" customHeight="1" x14ac:dyDescent="0.2">
      <c r="B61" s="68">
        <f t="array" ref="B61:H61">Jours+29+DATE(Calendrier3ans,OptionCalendrier3mois,1)-WEEKDAY(DATE(Calendrier3ans,OptionCalendrier3mois,1),OptionJoursemaine)</f>
        <v>44284</v>
      </c>
      <c r="C61" s="69">
        <v>44285</v>
      </c>
      <c r="D61" s="68">
        <v>44286</v>
      </c>
      <c r="E61" s="69">
        <v>44287</v>
      </c>
      <c r="F61" s="68">
        <v>44288</v>
      </c>
      <c r="G61" s="69">
        <v>44289</v>
      </c>
      <c r="H61" s="68">
        <v>44290</v>
      </c>
    </row>
    <row r="62" spans="2:8" s="57" customFormat="1" ht="24" customHeight="1" x14ac:dyDescent="0.2">
      <c r="B62" s="108" t="s">
        <v>4</v>
      </c>
      <c r="C62" s="108" t="s">
        <v>4</v>
      </c>
      <c r="D62" s="108" t="s">
        <v>4</v>
      </c>
      <c r="E62" s="82"/>
      <c r="F62" s="111"/>
      <c r="G62" s="82"/>
      <c r="H62" s="111"/>
    </row>
    <row r="63" spans="2:8" ht="24.75" customHeight="1" x14ac:dyDescent="0.2">
      <c r="B63" s="109" t="s">
        <v>6</v>
      </c>
      <c r="C63" s="109" t="s">
        <v>6</v>
      </c>
      <c r="D63" s="109" t="s">
        <v>6</v>
      </c>
      <c r="E63" s="96"/>
      <c r="F63" s="110"/>
      <c r="G63" s="96"/>
      <c r="H63" s="110"/>
    </row>
    <row r="64" spans="2:8" s="57" customFormat="1" ht="24" customHeight="1" x14ac:dyDescent="0.2">
      <c r="B64" s="68">
        <f t="array" ref="B64:C64">Jours+36+DATE(Calendrier3ans,OptionCalendrier3mois,1)-WEEKDAY(DATE(Calendrier3ans,OptionCalendrier3mois,1),OptionJoursemaine)</f>
        <v>44291</v>
      </c>
      <c r="C64" s="69">
        <v>44292</v>
      </c>
      <c r="D64" s="38" t="s">
        <v>1</v>
      </c>
      <c r="E64" s="39"/>
      <c r="F64" s="39"/>
      <c r="G64" s="39"/>
      <c r="H64" s="40"/>
    </row>
    <row r="65" spans="1:8" s="57" customFormat="1" ht="24" customHeight="1" x14ac:dyDescent="0.2">
      <c r="B65" s="111"/>
      <c r="C65" s="82"/>
      <c r="D65" s="112"/>
      <c r="E65" s="101"/>
      <c r="F65" s="101"/>
      <c r="G65" s="101"/>
      <c r="H65" s="113"/>
    </row>
    <row r="66" spans="1:8" ht="24.75" customHeight="1" x14ac:dyDescent="0.2">
      <c r="B66" s="114"/>
      <c r="C66" s="115"/>
      <c r="D66" s="116"/>
      <c r="E66" s="117"/>
      <c r="F66" s="117"/>
      <c r="G66" s="117"/>
      <c r="H66" s="118"/>
    </row>
    <row r="67" spans="1:8" s="60" customFormat="1" ht="9" customHeight="1" x14ac:dyDescent="0.2">
      <c r="B67" s="61"/>
      <c r="C67" s="61"/>
      <c r="D67" s="62"/>
      <c r="E67" s="62"/>
      <c r="F67" s="62"/>
      <c r="G67" s="62"/>
      <c r="H67" s="62"/>
    </row>
    <row r="68" spans="1:8" s="55" customFormat="1" ht="95.25" customHeight="1" x14ac:dyDescent="0.2">
      <c r="A68" s="53"/>
      <c r="B68" s="1">
        <f>YEAR(DATE(Calendrier3ans,OptionCalendrier3mois+1,1))</f>
        <v>2021</v>
      </c>
      <c r="C68" s="54" t="str">
        <f>TEXT(DATE(Calendrier3ans,OptionCalendrier3mois+1,1),"mmmm")</f>
        <v>avril</v>
      </c>
      <c r="D68" s="54"/>
    </row>
    <row r="69" spans="1:8" ht="9" customHeight="1" x14ac:dyDescent="0.2"/>
    <row r="70" spans="1:8" s="56" customFormat="1" ht="24" customHeight="1" x14ac:dyDescent="0.2">
      <c r="B70" s="14" t="str">
        <f t="shared" ref="B70:H70" si="2">TEXT(B71,"jjjj")</f>
        <v>lundi</v>
      </c>
      <c r="C70" s="15" t="str">
        <f t="shared" si="2"/>
        <v>mardi</v>
      </c>
      <c r="D70" s="16" t="str">
        <f t="shared" si="2"/>
        <v>mercredi</v>
      </c>
      <c r="E70" s="15" t="str">
        <f t="shared" si="2"/>
        <v>jeudi</v>
      </c>
      <c r="F70" s="16" t="str">
        <f t="shared" si="2"/>
        <v>vendredi</v>
      </c>
      <c r="G70" s="15" t="str">
        <f t="shared" si="2"/>
        <v>samedi</v>
      </c>
      <c r="H70" s="17" t="str">
        <f t="shared" si="2"/>
        <v>dimanche</v>
      </c>
    </row>
    <row r="71" spans="1:8" s="57" customFormat="1" ht="24" customHeight="1" x14ac:dyDescent="0.2">
      <c r="B71" s="70">
        <f t="array" ref="B71:H71">Jours+1+DATE(Calendrier4ans,OptionCalendrier4mois,1)-WEEKDAY(DATE(Calendrier4ans,OptionCalendrier4mois,1),OptionJoursemaine)</f>
        <v>44284</v>
      </c>
      <c r="C71" s="64">
        <v>44285</v>
      </c>
      <c r="D71" s="70">
        <v>44286</v>
      </c>
      <c r="E71" s="64">
        <v>44287</v>
      </c>
      <c r="F71" s="70">
        <v>44288</v>
      </c>
      <c r="G71" s="64">
        <v>44289</v>
      </c>
      <c r="H71" s="70">
        <v>44290</v>
      </c>
    </row>
    <row r="72" spans="1:8" s="57" customFormat="1" ht="24" customHeight="1" x14ac:dyDescent="0.2">
      <c r="B72" s="119"/>
      <c r="C72" s="82"/>
      <c r="D72" s="119"/>
      <c r="E72" s="120" t="s">
        <v>4</v>
      </c>
      <c r="F72" s="120" t="s">
        <v>4</v>
      </c>
      <c r="G72" s="98" t="s">
        <v>5</v>
      </c>
      <c r="H72" s="98" t="s">
        <v>5</v>
      </c>
    </row>
    <row r="73" spans="1:8" ht="24" customHeight="1" x14ac:dyDescent="0.2">
      <c r="B73" s="121"/>
      <c r="C73" s="96"/>
      <c r="D73" s="121"/>
      <c r="E73" s="122" t="s">
        <v>6</v>
      </c>
      <c r="F73" s="122" t="s">
        <v>6</v>
      </c>
      <c r="G73" s="96"/>
      <c r="H73" s="121"/>
    </row>
    <row r="74" spans="1:8" s="57" customFormat="1" ht="24" customHeight="1" x14ac:dyDescent="0.2">
      <c r="B74" s="71">
        <f t="array" ref="B74:H74">Jours+8+DATE(Calendrier4ans,OptionCalendrier4mois,1)-WEEKDAY(DATE(Calendrier4ans,OptionCalendrier4mois,1),OptionJoursemaine)</f>
        <v>44291</v>
      </c>
      <c r="C74" s="72">
        <v>44292</v>
      </c>
      <c r="D74" s="71">
        <v>44293</v>
      </c>
      <c r="E74" s="72">
        <v>44294</v>
      </c>
      <c r="F74" s="71">
        <v>44295</v>
      </c>
      <c r="G74" s="72">
        <v>44296</v>
      </c>
      <c r="H74" s="71">
        <v>44297</v>
      </c>
    </row>
    <row r="75" spans="1:8" s="57" customFormat="1" ht="24" customHeight="1" x14ac:dyDescent="0.2">
      <c r="B75" s="120" t="s">
        <v>4</v>
      </c>
      <c r="C75" s="120" t="s">
        <v>4</v>
      </c>
      <c r="D75" s="120" t="s">
        <v>4</v>
      </c>
      <c r="E75" s="120" t="s">
        <v>4</v>
      </c>
      <c r="F75" s="120" t="s">
        <v>4</v>
      </c>
      <c r="G75" s="98" t="s">
        <v>5</v>
      </c>
      <c r="H75" s="98" t="s">
        <v>5</v>
      </c>
    </row>
    <row r="76" spans="1:8" ht="24" customHeight="1" x14ac:dyDescent="0.2">
      <c r="B76" s="122" t="s">
        <v>6</v>
      </c>
      <c r="C76" s="122" t="s">
        <v>6</v>
      </c>
      <c r="D76" s="122" t="s">
        <v>6</v>
      </c>
      <c r="E76" s="122" t="s">
        <v>6</v>
      </c>
      <c r="F76" s="122" t="s">
        <v>6</v>
      </c>
      <c r="G76" s="96"/>
      <c r="H76" s="121"/>
    </row>
    <row r="77" spans="1:8" s="57" customFormat="1" ht="24" customHeight="1" x14ac:dyDescent="0.2">
      <c r="B77" s="71">
        <f t="array" ref="B77:H77">Jours+15+DATE(Calendrier4ans,OptionCalendrier4mois,1)-WEEKDAY(DATE(Calendrier4ans,OptionCalendrier4mois,1),OptionJoursemaine)</f>
        <v>44298</v>
      </c>
      <c r="C77" s="72">
        <v>44299</v>
      </c>
      <c r="D77" s="71">
        <v>44300</v>
      </c>
      <c r="E77" s="72">
        <v>44301</v>
      </c>
      <c r="F77" s="71">
        <v>44302</v>
      </c>
      <c r="G77" s="72">
        <v>44303</v>
      </c>
      <c r="H77" s="71">
        <v>44304</v>
      </c>
    </row>
    <row r="78" spans="1:8" s="57" customFormat="1" ht="24" customHeight="1" x14ac:dyDescent="0.2">
      <c r="B78" s="123" t="s">
        <v>7</v>
      </c>
      <c r="C78" s="123" t="s">
        <v>7</v>
      </c>
      <c r="D78" s="123" t="s">
        <v>7</v>
      </c>
      <c r="E78" s="123" t="s">
        <v>7</v>
      </c>
      <c r="F78" s="123" t="s">
        <v>7</v>
      </c>
      <c r="G78" s="98" t="s">
        <v>5</v>
      </c>
      <c r="H78" s="98" t="s">
        <v>5</v>
      </c>
    </row>
    <row r="79" spans="1:8" ht="24" customHeight="1" x14ac:dyDescent="0.2">
      <c r="B79" s="121"/>
      <c r="C79" s="96"/>
      <c r="D79" s="121"/>
      <c r="E79" s="96"/>
      <c r="F79" s="121"/>
      <c r="G79" s="96"/>
      <c r="H79" s="121"/>
    </row>
    <row r="80" spans="1:8" s="57" customFormat="1" ht="24" customHeight="1" x14ac:dyDescent="0.2">
      <c r="B80" s="71">
        <f t="array" ref="B80:H80">Jours+22+DATE(Calendrier4ans,OptionCalendrier4mois,1)-WEEKDAY(DATE(Calendrier4ans,OptionCalendrier4mois,1),OptionJoursemaine)</f>
        <v>44305</v>
      </c>
      <c r="C80" s="72">
        <v>44306</v>
      </c>
      <c r="D80" s="71">
        <v>44307</v>
      </c>
      <c r="E80" s="72">
        <v>44308</v>
      </c>
      <c r="F80" s="71">
        <v>44309</v>
      </c>
      <c r="G80" s="72">
        <v>44310</v>
      </c>
      <c r="H80" s="71">
        <v>44311</v>
      </c>
    </row>
    <row r="81" spans="1:8" s="57" customFormat="1" ht="24" customHeight="1" x14ac:dyDescent="0.2">
      <c r="B81" s="120" t="s">
        <v>4</v>
      </c>
      <c r="C81" s="120" t="s">
        <v>4</v>
      </c>
      <c r="D81" s="120" t="s">
        <v>4</v>
      </c>
      <c r="E81" s="120" t="s">
        <v>4</v>
      </c>
      <c r="F81" s="120" t="s">
        <v>4</v>
      </c>
      <c r="G81" s="98" t="s">
        <v>5</v>
      </c>
      <c r="H81" s="98" t="s">
        <v>5</v>
      </c>
    </row>
    <row r="82" spans="1:8" ht="24" customHeight="1" x14ac:dyDescent="0.2">
      <c r="B82" s="122" t="s">
        <v>6</v>
      </c>
      <c r="C82" s="122" t="s">
        <v>6</v>
      </c>
      <c r="D82" s="122" t="s">
        <v>6</v>
      </c>
      <c r="E82" s="122" t="s">
        <v>6</v>
      </c>
      <c r="F82" s="122" t="s">
        <v>6</v>
      </c>
      <c r="G82" s="96"/>
      <c r="H82" s="121"/>
    </row>
    <row r="83" spans="1:8" s="57" customFormat="1" ht="24" customHeight="1" x14ac:dyDescent="0.2">
      <c r="B83" s="71">
        <f t="array" ref="B83:H83">Jours+29+DATE(Calendrier4ans,OptionCalendrier4mois,1)-WEEKDAY(DATE(Calendrier4ans,OptionCalendrier4mois,1),OptionJoursemaine)</f>
        <v>44312</v>
      </c>
      <c r="C83" s="72">
        <v>44313</v>
      </c>
      <c r="D83" s="71">
        <v>44314</v>
      </c>
      <c r="E83" s="72">
        <v>44315</v>
      </c>
      <c r="F83" s="71">
        <v>44316</v>
      </c>
      <c r="G83" s="72">
        <v>44317</v>
      </c>
      <c r="H83" s="71">
        <v>44318</v>
      </c>
    </row>
    <row r="84" spans="1:8" s="57" customFormat="1" ht="24" customHeight="1" x14ac:dyDescent="0.2">
      <c r="B84" s="120" t="s">
        <v>4</v>
      </c>
      <c r="C84" s="120" t="s">
        <v>4</v>
      </c>
      <c r="D84" s="120" t="s">
        <v>4</v>
      </c>
      <c r="E84" s="120" t="s">
        <v>4</v>
      </c>
      <c r="F84" s="120" t="s">
        <v>4</v>
      </c>
      <c r="G84" s="82"/>
      <c r="H84" s="119"/>
    </row>
    <row r="85" spans="1:8" ht="24.75" customHeight="1" x14ac:dyDescent="0.2">
      <c r="B85" s="122" t="s">
        <v>6</v>
      </c>
      <c r="C85" s="122" t="s">
        <v>6</v>
      </c>
      <c r="D85" s="122" t="s">
        <v>6</v>
      </c>
      <c r="E85" s="122" t="s">
        <v>6</v>
      </c>
      <c r="F85" s="122" t="s">
        <v>6</v>
      </c>
      <c r="G85" s="96"/>
      <c r="H85" s="121"/>
    </row>
    <row r="86" spans="1:8" s="57" customFormat="1" ht="24" customHeight="1" x14ac:dyDescent="0.2">
      <c r="B86" s="71">
        <f t="array" ref="B86:C86">Jours+36+DATE(Calendrier4ans,OptionCalendrier4mois,1)-WEEKDAY(DATE(Calendrier4ans,OptionCalendrier4mois,1),OptionJoursemaine)</f>
        <v>44319</v>
      </c>
      <c r="C86" s="72">
        <v>44320</v>
      </c>
      <c r="D86" s="41" t="s">
        <v>1</v>
      </c>
      <c r="E86" s="42"/>
      <c r="F86" s="42"/>
      <c r="G86" s="42"/>
      <c r="H86" s="43"/>
    </row>
    <row r="87" spans="1:8" s="57" customFormat="1" ht="24" customHeight="1" x14ac:dyDescent="0.2">
      <c r="B87" s="119"/>
      <c r="C87" s="82"/>
      <c r="D87" s="124"/>
      <c r="E87" s="101"/>
      <c r="F87" s="101"/>
      <c r="G87" s="101"/>
      <c r="H87" s="125"/>
    </row>
    <row r="88" spans="1:8" ht="24" customHeight="1" x14ac:dyDescent="0.2">
      <c r="B88" s="126"/>
      <c r="C88" s="127"/>
      <c r="D88" s="128"/>
      <c r="E88" s="129"/>
      <c r="F88" s="129"/>
      <c r="G88" s="129"/>
      <c r="H88" s="130"/>
    </row>
    <row r="89" spans="1:8" s="60" customFormat="1" ht="9" customHeight="1" x14ac:dyDescent="0.2">
      <c r="B89" s="61"/>
      <c r="C89" s="61"/>
      <c r="D89" s="62"/>
      <c r="E89" s="62"/>
      <c r="F89" s="62"/>
      <c r="G89" s="62"/>
      <c r="H89" s="62"/>
    </row>
    <row r="90" spans="1:8" s="55" customFormat="1" ht="95.25" customHeight="1" x14ac:dyDescent="0.2">
      <c r="A90" s="53"/>
      <c r="B90" s="1">
        <f>YEAR(DATE(Calendrier4ans,OptionCalendrier4mois+1,1))</f>
        <v>2021</v>
      </c>
      <c r="C90" s="54" t="str">
        <f>TEXT(DATE(Calendrier4ans,OptionCalendrier4mois+1,1),"mmmm")</f>
        <v>mai</v>
      </c>
      <c r="D90" s="54"/>
    </row>
    <row r="91" spans="1:8" ht="9" customHeight="1" x14ac:dyDescent="0.2"/>
    <row r="92" spans="1:8" s="56" customFormat="1" ht="24" customHeight="1" x14ac:dyDescent="0.2">
      <c r="B92" s="8" t="str">
        <f t="shared" ref="B92:H92" si="3">TEXT(B93,"jjjj")</f>
        <v>lundi</v>
      </c>
      <c r="C92" s="6" t="str">
        <f t="shared" si="3"/>
        <v>mardi</v>
      </c>
      <c r="D92" s="7" t="str">
        <f t="shared" si="3"/>
        <v>mercredi</v>
      </c>
      <c r="E92" s="6" t="str">
        <f t="shared" si="3"/>
        <v>jeudi</v>
      </c>
      <c r="F92" s="7" t="str">
        <f t="shared" si="3"/>
        <v>vendredi</v>
      </c>
      <c r="G92" s="6" t="str">
        <f t="shared" si="3"/>
        <v>samedi</v>
      </c>
      <c r="H92" s="9" t="str">
        <f t="shared" si="3"/>
        <v>dimanche</v>
      </c>
    </row>
    <row r="93" spans="1:8" s="57" customFormat="1" ht="24" customHeight="1" x14ac:dyDescent="0.2">
      <c r="B93" s="73">
        <f t="array" ref="B93:H93">Jours+1+DATE(Calendrier5ans,OptionCalendrier5mois,1)-WEEKDAY(DATE(Calendrier5ans,OptionCalendrier5mois,1),OptionJoursemaine)</f>
        <v>44312</v>
      </c>
      <c r="C93" s="31">
        <v>44313</v>
      </c>
      <c r="D93" s="73">
        <v>44314</v>
      </c>
      <c r="E93" s="31">
        <v>44315</v>
      </c>
      <c r="F93" s="73">
        <v>44316</v>
      </c>
      <c r="G93" s="31">
        <v>44317</v>
      </c>
      <c r="H93" s="73">
        <v>44318</v>
      </c>
    </row>
    <row r="94" spans="1:8" s="57" customFormat="1" ht="24" customHeight="1" x14ac:dyDescent="0.2">
      <c r="B94" s="131"/>
      <c r="C94" s="86"/>
      <c r="D94" s="131"/>
      <c r="E94" s="86"/>
      <c r="F94" s="131"/>
      <c r="G94" s="132" t="s">
        <v>5</v>
      </c>
      <c r="H94" s="132" t="s">
        <v>5</v>
      </c>
    </row>
    <row r="95" spans="1:8" ht="24" customHeight="1" x14ac:dyDescent="0.2">
      <c r="B95" s="133"/>
      <c r="C95" s="134"/>
      <c r="D95" s="133"/>
      <c r="E95" s="134"/>
      <c r="F95" s="133"/>
      <c r="G95" s="134"/>
      <c r="H95" s="135"/>
    </row>
    <row r="96" spans="1:8" s="57" customFormat="1" ht="24" customHeight="1" x14ac:dyDescent="0.2">
      <c r="B96" s="74">
        <f t="array" ref="B96:H96">Jours+8+DATE(Calendrier5ans,OptionCalendrier5mois,1)-WEEKDAY(DATE(Calendrier5ans,OptionCalendrier5mois,1),OptionJoursemaine)</f>
        <v>44319</v>
      </c>
      <c r="C96" s="75">
        <v>44320</v>
      </c>
      <c r="D96" s="74">
        <v>44321</v>
      </c>
      <c r="E96" s="75">
        <v>44322</v>
      </c>
      <c r="F96" s="74">
        <v>44323</v>
      </c>
      <c r="G96" s="75">
        <v>44324</v>
      </c>
      <c r="H96" s="74">
        <v>44325</v>
      </c>
    </row>
    <row r="97" spans="1:8" s="57" customFormat="1" ht="24" customHeight="1" x14ac:dyDescent="0.2">
      <c r="B97" s="136" t="s">
        <v>4</v>
      </c>
      <c r="C97" s="136" t="s">
        <v>4</v>
      </c>
      <c r="D97" s="136" t="s">
        <v>4</v>
      </c>
      <c r="E97" s="136" t="s">
        <v>4</v>
      </c>
      <c r="F97" s="136" t="s">
        <v>4</v>
      </c>
      <c r="G97" s="132" t="s">
        <v>5</v>
      </c>
      <c r="H97" s="132" t="s">
        <v>5</v>
      </c>
    </row>
    <row r="98" spans="1:8" ht="24" customHeight="1" x14ac:dyDescent="0.2">
      <c r="B98" s="133"/>
      <c r="C98" s="134"/>
      <c r="D98" s="133"/>
      <c r="E98" s="134"/>
      <c r="F98" s="133"/>
      <c r="G98" s="134"/>
      <c r="H98" s="135"/>
    </row>
    <row r="99" spans="1:8" s="57" customFormat="1" ht="24" customHeight="1" x14ac:dyDescent="0.2">
      <c r="B99" s="74">
        <f t="array" ref="B99:H99">Jours+15+DATE(Calendrier5ans,OptionCalendrier5mois,1)-WEEKDAY(DATE(Calendrier5ans,OptionCalendrier5mois,1),OptionJoursemaine)</f>
        <v>44326</v>
      </c>
      <c r="C99" s="75">
        <v>44327</v>
      </c>
      <c r="D99" s="74">
        <v>44328</v>
      </c>
      <c r="E99" s="75">
        <v>44329</v>
      </c>
      <c r="F99" s="74">
        <v>44330</v>
      </c>
      <c r="G99" s="75">
        <v>44331</v>
      </c>
      <c r="H99" s="74">
        <v>44332</v>
      </c>
    </row>
    <row r="100" spans="1:8" s="57" customFormat="1" ht="24" customHeight="1" x14ac:dyDescent="0.2">
      <c r="B100" s="137" t="s">
        <v>6</v>
      </c>
      <c r="C100" s="137" t="s">
        <v>6</v>
      </c>
      <c r="D100" s="137" t="s">
        <v>6</v>
      </c>
      <c r="E100" s="137" t="s">
        <v>6</v>
      </c>
      <c r="F100" s="137" t="s">
        <v>6</v>
      </c>
      <c r="G100" s="86"/>
      <c r="H100" s="131"/>
    </row>
    <row r="101" spans="1:8" ht="24" customHeight="1" x14ac:dyDescent="0.2">
      <c r="B101" s="133"/>
      <c r="C101" s="134"/>
      <c r="D101" s="133"/>
      <c r="E101" s="132" t="s">
        <v>5</v>
      </c>
      <c r="F101" s="132" t="s">
        <v>5</v>
      </c>
      <c r="G101" s="132" t="s">
        <v>5</v>
      </c>
      <c r="H101" s="132" t="s">
        <v>5</v>
      </c>
    </row>
    <row r="102" spans="1:8" s="57" customFormat="1" ht="24" customHeight="1" x14ac:dyDescent="0.2">
      <c r="B102" s="74">
        <f t="array" ref="B102:H102">Jours+22+DATE(Calendrier5ans,OptionCalendrier5mois,1)-WEEKDAY(DATE(Calendrier5ans,OptionCalendrier5mois,1),OptionJoursemaine)</f>
        <v>44333</v>
      </c>
      <c r="C102" s="75">
        <v>44334</v>
      </c>
      <c r="D102" s="74">
        <v>44335</v>
      </c>
      <c r="E102" s="75">
        <v>44336</v>
      </c>
      <c r="F102" s="74">
        <v>44337</v>
      </c>
      <c r="G102" s="75">
        <v>44338</v>
      </c>
      <c r="H102" s="74">
        <v>44339</v>
      </c>
    </row>
    <row r="103" spans="1:8" s="57" customFormat="1" ht="24" customHeight="1" x14ac:dyDescent="0.2">
      <c r="B103" s="138" t="s">
        <v>7</v>
      </c>
      <c r="C103" s="138" t="s">
        <v>7</v>
      </c>
      <c r="D103" s="138" t="s">
        <v>7</v>
      </c>
      <c r="E103" s="138" t="s">
        <v>7</v>
      </c>
      <c r="F103" s="138" t="s">
        <v>7</v>
      </c>
      <c r="G103" s="132" t="s">
        <v>5</v>
      </c>
      <c r="H103" s="132" t="s">
        <v>5</v>
      </c>
    </row>
    <row r="104" spans="1:8" ht="24" customHeight="1" x14ac:dyDescent="0.2">
      <c r="B104" s="137" t="s">
        <v>6</v>
      </c>
      <c r="C104" s="137" t="s">
        <v>6</v>
      </c>
      <c r="D104" s="137" t="s">
        <v>6</v>
      </c>
      <c r="E104" s="137" t="s">
        <v>6</v>
      </c>
      <c r="F104" s="137" t="s">
        <v>6</v>
      </c>
      <c r="G104" s="134"/>
      <c r="H104" s="135"/>
    </row>
    <row r="105" spans="1:8" s="57" customFormat="1" ht="24" customHeight="1" x14ac:dyDescent="0.2">
      <c r="B105" s="74">
        <f t="array" ref="B105:H105">Jours+29+DATE(Calendrier5ans,OptionCalendrier5mois,1)-WEEKDAY(DATE(Calendrier5ans,OptionCalendrier5mois,1),OptionJoursemaine)</f>
        <v>44340</v>
      </c>
      <c r="C105" s="75">
        <v>44341</v>
      </c>
      <c r="D105" s="74">
        <v>44342</v>
      </c>
      <c r="E105" s="75">
        <v>44343</v>
      </c>
      <c r="F105" s="74">
        <v>44344</v>
      </c>
      <c r="G105" s="75">
        <v>44345</v>
      </c>
      <c r="H105" s="74">
        <v>44346</v>
      </c>
    </row>
    <row r="106" spans="1:8" s="57" customFormat="1" ht="24" customHeight="1" x14ac:dyDescent="0.2">
      <c r="B106" s="136" t="s">
        <v>4</v>
      </c>
      <c r="C106" s="136" t="s">
        <v>4</v>
      </c>
      <c r="D106" s="136" t="s">
        <v>4</v>
      </c>
      <c r="E106" s="136" t="s">
        <v>4</v>
      </c>
      <c r="F106" s="136" t="s">
        <v>4</v>
      </c>
      <c r="G106" s="132" t="s">
        <v>5</v>
      </c>
      <c r="H106" s="132" t="s">
        <v>5</v>
      </c>
    </row>
    <row r="107" spans="1:8" ht="24" customHeight="1" x14ac:dyDescent="0.2">
      <c r="B107" s="137" t="s">
        <v>6</v>
      </c>
      <c r="C107" s="137" t="s">
        <v>6</v>
      </c>
      <c r="D107" s="137" t="s">
        <v>6</v>
      </c>
      <c r="E107" s="137" t="s">
        <v>6</v>
      </c>
      <c r="F107" s="137" t="s">
        <v>6</v>
      </c>
      <c r="G107" s="134"/>
      <c r="H107" s="133"/>
    </row>
    <row r="108" spans="1:8" s="57" customFormat="1" ht="24" customHeight="1" x14ac:dyDescent="0.2">
      <c r="B108" s="74">
        <f t="array" ref="B108:C108">Jours+36+DATE(Calendrier5ans,OptionCalendrier5mois,1)-WEEKDAY(DATE(Calendrier5ans,OptionCalendrier5mois,1),OptionJoursemaine)</f>
        <v>44347</v>
      </c>
      <c r="C108" s="75">
        <v>44348</v>
      </c>
      <c r="D108" s="44" t="s">
        <v>1</v>
      </c>
      <c r="E108" s="45"/>
      <c r="F108" s="45"/>
      <c r="G108" s="45"/>
      <c r="H108" s="46"/>
    </row>
    <row r="109" spans="1:8" s="57" customFormat="1" ht="24" customHeight="1" x14ac:dyDescent="0.2">
      <c r="B109" s="136" t="s">
        <v>4</v>
      </c>
      <c r="C109" s="86"/>
      <c r="D109" s="139"/>
      <c r="E109" s="140"/>
      <c r="F109" s="140"/>
      <c r="G109" s="140"/>
      <c r="H109" s="141"/>
    </row>
    <row r="110" spans="1:8" ht="24.75" customHeight="1" x14ac:dyDescent="0.2">
      <c r="B110" s="137" t="s">
        <v>6</v>
      </c>
      <c r="C110" s="142"/>
      <c r="D110" s="143"/>
      <c r="E110" s="144"/>
      <c r="F110" s="144"/>
      <c r="G110" s="144"/>
      <c r="H110" s="145"/>
    </row>
    <row r="111" spans="1:8" s="60" customFormat="1" ht="9" customHeight="1" x14ac:dyDescent="0.2">
      <c r="B111" s="61"/>
      <c r="C111" s="61"/>
      <c r="D111" s="62"/>
      <c r="E111" s="62"/>
      <c r="F111" s="62"/>
      <c r="G111" s="62"/>
      <c r="H111" s="62"/>
    </row>
    <row r="112" spans="1:8" s="55" customFormat="1" ht="95.25" customHeight="1" x14ac:dyDescent="0.2">
      <c r="A112" s="53"/>
      <c r="B112" s="1">
        <f>YEAR(DATE(Calendrier5ans,OptionCalendrier5mois+1,1))</f>
        <v>2021</v>
      </c>
      <c r="C112" s="54" t="str">
        <f>TEXT(DATE(Calendrier5ans,OptionCalendrier5mois+1,1),"mmmm")</f>
        <v>juin</v>
      </c>
      <c r="D112" s="54"/>
    </row>
    <row r="113" spans="2:8" ht="9" customHeight="1" x14ac:dyDescent="0.2"/>
    <row r="114" spans="2:8" s="56" customFormat="1" ht="24" customHeight="1" x14ac:dyDescent="0.2">
      <c r="B114" s="12" t="str">
        <f t="shared" ref="B114:H114" si="4">TEXT(B115,"jjjj")</f>
        <v>lundi</v>
      </c>
      <c r="C114" s="10" t="str">
        <f t="shared" si="4"/>
        <v>mardi</v>
      </c>
      <c r="D114" s="11" t="str">
        <f t="shared" si="4"/>
        <v>mercredi</v>
      </c>
      <c r="E114" s="10" t="str">
        <f t="shared" si="4"/>
        <v>jeudi</v>
      </c>
      <c r="F114" s="11" t="str">
        <f t="shared" si="4"/>
        <v>vendredi</v>
      </c>
      <c r="G114" s="10" t="str">
        <f t="shared" si="4"/>
        <v>samedi</v>
      </c>
      <c r="H114" s="13" t="str">
        <f t="shared" si="4"/>
        <v>dimanche</v>
      </c>
    </row>
    <row r="115" spans="2:8" s="57" customFormat="1" ht="24" customHeight="1" x14ac:dyDescent="0.2">
      <c r="B115" s="76">
        <f t="array" ref="B115:H115">Jours+1+DATE(Calendrier6ans,OptionCalendrier6mois,1)-WEEKDAY(DATE(Calendrier6ans,OptionCalendrier6mois,1),OptionJoursemaine)</f>
        <v>44347</v>
      </c>
      <c r="C115" s="64">
        <v>44348</v>
      </c>
      <c r="D115" s="76">
        <v>44349</v>
      </c>
      <c r="E115" s="64">
        <v>44350</v>
      </c>
      <c r="F115" s="76">
        <v>44351</v>
      </c>
      <c r="G115" s="64">
        <v>44352</v>
      </c>
      <c r="H115" s="76">
        <v>44353</v>
      </c>
    </row>
    <row r="116" spans="2:8" s="57" customFormat="1" ht="24" customHeight="1" x14ac:dyDescent="0.2">
      <c r="B116" s="146"/>
      <c r="C116" s="147" t="s">
        <v>4</v>
      </c>
      <c r="D116" s="147" t="s">
        <v>4</v>
      </c>
      <c r="E116" s="147" t="s">
        <v>4</v>
      </c>
      <c r="F116" s="147" t="s">
        <v>4</v>
      </c>
      <c r="G116" s="132" t="s">
        <v>5</v>
      </c>
      <c r="H116" s="132" t="s">
        <v>5</v>
      </c>
    </row>
    <row r="117" spans="2:8" ht="24.75" customHeight="1" x14ac:dyDescent="0.2">
      <c r="B117" s="148"/>
      <c r="C117" s="149" t="s">
        <v>6</v>
      </c>
      <c r="D117" s="149" t="s">
        <v>6</v>
      </c>
      <c r="E117" s="149" t="s">
        <v>6</v>
      </c>
      <c r="F117" s="149" t="s">
        <v>6</v>
      </c>
      <c r="G117" s="134"/>
      <c r="H117" s="148"/>
    </row>
    <row r="118" spans="2:8" s="57" customFormat="1" ht="24" customHeight="1" x14ac:dyDescent="0.2">
      <c r="B118" s="77">
        <f t="array" ref="B118:H118">Jours+8+DATE(Calendrier6ans,OptionCalendrier6mois,1)-WEEKDAY(DATE(Calendrier6ans,OptionCalendrier6mois,1),OptionJoursemaine)</f>
        <v>44354</v>
      </c>
      <c r="C118" s="78">
        <v>44355</v>
      </c>
      <c r="D118" s="77">
        <v>44356</v>
      </c>
      <c r="E118" s="78">
        <v>44357</v>
      </c>
      <c r="F118" s="77">
        <v>44358</v>
      </c>
      <c r="G118" s="78">
        <v>44359</v>
      </c>
      <c r="H118" s="77">
        <v>44360</v>
      </c>
    </row>
    <row r="119" spans="2:8" s="57" customFormat="1" ht="24" customHeight="1" x14ac:dyDescent="0.2">
      <c r="B119" s="158" t="s">
        <v>8</v>
      </c>
      <c r="C119" s="158" t="s">
        <v>8</v>
      </c>
      <c r="D119" s="159" t="s">
        <v>8</v>
      </c>
      <c r="E119" s="158" t="s">
        <v>8</v>
      </c>
      <c r="F119" s="159" t="s">
        <v>8</v>
      </c>
      <c r="G119" s="158" t="s">
        <v>8</v>
      </c>
      <c r="H119" s="159" t="s">
        <v>8</v>
      </c>
    </row>
    <row r="120" spans="2:8" ht="24.75" customHeight="1" x14ac:dyDescent="0.2">
      <c r="B120" s="148"/>
      <c r="C120" s="134"/>
      <c r="D120" s="148"/>
      <c r="E120" s="134"/>
      <c r="F120" s="148"/>
      <c r="G120" s="134"/>
      <c r="H120" s="148"/>
    </row>
    <row r="121" spans="2:8" s="57" customFormat="1" ht="24" customHeight="1" x14ac:dyDescent="0.2">
      <c r="B121" s="77">
        <f t="array" ref="B121:H121">Jours+15+DATE(Calendrier6ans,OptionCalendrier6mois,1)-WEEKDAY(DATE(Calendrier6ans,OptionCalendrier6mois,1),OptionJoursemaine)</f>
        <v>44361</v>
      </c>
      <c r="C121" s="78">
        <v>44362</v>
      </c>
      <c r="D121" s="77">
        <v>44363</v>
      </c>
      <c r="E121" s="78">
        <v>44364</v>
      </c>
      <c r="F121" s="77">
        <v>44365</v>
      </c>
      <c r="G121" s="78">
        <v>44366</v>
      </c>
      <c r="H121" s="77">
        <v>44367</v>
      </c>
    </row>
    <row r="122" spans="2:8" s="57" customFormat="1" ht="24" customHeight="1" x14ac:dyDescent="0.2">
      <c r="B122" s="150" t="s">
        <v>7</v>
      </c>
      <c r="C122" s="150" t="s">
        <v>7</v>
      </c>
      <c r="D122" s="150" t="s">
        <v>7</v>
      </c>
      <c r="E122" s="150" t="s">
        <v>7</v>
      </c>
      <c r="F122" s="150" t="s">
        <v>7</v>
      </c>
      <c r="G122" s="132" t="s">
        <v>5</v>
      </c>
      <c r="H122" s="132" t="s">
        <v>5</v>
      </c>
    </row>
    <row r="123" spans="2:8" ht="24.75" customHeight="1" x14ac:dyDescent="0.2">
      <c r="B123" s="148"/>
      <c r="C123" s="134"/>
      <c r="D123" s="148"/>
      <c r="E123" s="134"/>
      <c r="F123" s="148"/>
      <c r="G123" s="134"/>
      <c r="H123" s="148"/>
    </row>
    <row r="124" spans="2:8" s="57" customFormat="1" ht="24" customHeight="1" x14ac:dyDescent="0.2">
      <c r="B124" s="77">
        <f t="array" ref="B124:H124">Jours+22+DATE(Calendrier6ans,OptionCalendrier6mois,1)-WEEKDAY(DATE(Calendrier6ans,OptionCalendrier6mois,1),OptionJoursemaine)</f>
        <v>44368</v>
      </c>
      <c r="C124" s="78">
        <v>44369</v>
      </c>
      <c r="D124" s="77">
        <v>44370</v>
      </c>
      <c r="E124" s="78">
        <v>44371</v>
      </c>
      <c r="F124" s="77">
        <v>44372</v>
      </c>
      <c r="G124" s="78">
        <v>44373</v>
      </c>
      <c r="H124" s="77">
        <v>44374</v>
      </c>
    </row>
    <row r="125" spans="2:8" s="57" customFormat="1" ht="24" customHeight="1" x14ac:dyDescent="0.2">
      <c r="B125" s="147" t="s">
        <v>4</v>
      </c>
      <c r="C125" s="147" t="s">
        <v>4</v>
      </c>
      <c r="D125" s="147" t="s">
        <v>4</v>
      </c>
      <c r="E125" s="147" t="s">
        <v>4</v>
      </c>
      <c r="F125" s="147" t="s">
        <v>4</v>
      </c>
      <c r="G125" s="132" t="s">
        <v>5</v>
      </c>
      <c r="H125" s="132" t="s">
        <v>5</v>
      </c>
    </row>
    <row r="126" spans="2:8" ht="24.75" customHeight="1" x14ac:dyDescent="0.2">
      <c r="B126" s="149" t="s">
        <v>6</v>
      </c>
      <c r="C126" s="149" t="s">
        <v>6</v>
      </c>
      <c r="D126" s="149" t="s">
        <v>6</v>
      </c>
      <c r="E126" s="149" t="s">
        <v>6</v>
      </c>
      <c r="F126" s="149" t="s">
        <v>6</v>
      </c>
      <c r="G126" s="134"/>
      <c r="H126" s="148"/>
    </row>
    <row r="127" spans="2:8" s="57" customFormat="1" ht="24" customHeight="1" x14ac:dyDescent="0.2">
      <c r="B127" s="77">
        <f t="array" ref="B127:H127">Jours+29+DATE(Calendrier6ans,OptionCalendrier6mois,1)-WEEKDAY(DATE(Calendrier6ans,OptionCalendrier6mois,1),OptionJoursemaine)</f>
        <v>44375</v>
      </c>
      <c r="C127" s="78">
        <v>44376</v>
      </c>
      <c r="D127" s="77">
        <v>44377</v>
      </c>
      <c r="E127" s="78">
        <v>44378</v>
      </c>
      <c r="F127" s="77">
        <v>44379</v>
      </c>
      <c r="G127" s="78">
        <v>44380</v>
      </c>
      <c r="H127" s="77">
        <v>44381</v>
      </c>
    </row>
    <row r="128" spans="2:8" s="57" customFormat="1" ht="24" customHeight="1" x14ac:dyDescent="0.2">
      <c r="B128" s="147" t="s">
        <v>4</v>
      </c>
      <c r="C128" s="147" t="s">
        <v>4</v>
      </c>
      <c r="D128" s="147" t="s">
        <v>4</v>
      </c>
      <c r="E128" s="86"/>
      <c r="F128" s="146"/>
      <c r="G128" s="86"/>
      <c r="H128" s="146"/>
    </row>
    <row r="129" spans="1:8" ht="24.75" customHeight="1" x14ac:dyDescent="0.2">
      <c r="B129" s="149" t="s">
        <v>6</v>
      </c>
      <c r="C129" s="149" t="s">
        <v>6</v>
      </c>
      <c r="D129" s="149" t="s">
        <v>6</v>
      </c>
      <c r="E129" s="134"/>
      <c r="F129" s="148"/>
      <c r="G129" s="134"/>
      <c r="H129" s="148"/>
    </row>
    <row r="130" spans="1:8" s="57" customFormat="1" ht="24" customHeight="1" x14ac:dyDescent="0.2">
      <c r="B130" s="77">
        <f t="array" ref="B130:C130">Jours+36+DATE(Calendrier6ans,OptionCalendrier6mois,1)-WEEKDAY(DATE(Calendrier6ans,OptionCalendrier6mois,1),OptionJoursemaine)</f>
        <v>44382</v>
      </c>
      <c r="C130" s="78">
        <v>44383</v>
      </c>
      <c r="D130" s="47" t="s">
        <v>1</v>
      </c>
      <c r="E130" s="48"/>
      <c r="F130" s="48"/>
      <c r="G130" s="48"/>
      <c r="H130" s="49"/>
    </row>
    <row r="131" spans="1:8" s="57" customFormat="1" ht="24" customHeight="1" x14ac:dyDescent="0.2">
      <c r="B131" s="146"/>
      <c r="C131" s="86"/>
      <c r="D131" s="151"/>
      <c r="E131" s="140"/>
      <c r="F131" s="140"/>
      <c r="G131" s="140"/>
      <c r="H131" s="152"/>
    </row>
    <row r="132" spans="1:8" ht="24" customHeight="1" x14ac:dyDescent="0.2">
      <c r="B132" s="153"/>
      <c r="C132" s="154"/>
      <c r="D132" s="155"/>
      <c r="E132" s="156"/>
      <c r="F132" s="156"/>
      <c r="G132" s="156"/>
      <c r="H132" s="157"/>
    </row>
    <row r="133" spans="1:8" s="60" customFormat="1" ht="9" customHeight="1" x14ac:dyDescent="0.2">
      <c r="B133" s="61"/>
      <c r="C133" s="61"/>
      <c r="D133" s="62"/>
      <c r="E133" s="62"/>
      <c r="F133" s="62"/>
      <c r="G133" s="62"/>
      <c r="H133" s="62"/>
    </row>
    <row r="134" spans="1:8" s="55" customFormat="1" ht="95.25" customHeight="1" x14ac:dyDescent="0.2">
      <c r="A134" s="53"/>
      <c r="B134" s="1">
        <f>YEAR(DATE(Calendrier6ans,OptionCalendrier6mois+1,1))</f>
        <v>2021</v>
      </c>
      <c r="C134" s="54" t="str">
        <f>TEXT(DATE(Calendrier6ans,OptionCalendrier6mois+1,1),"mmmm")</f>
        <v>juillet</v>
      </c>
      <c r="D134" s="54"/>
    </row>
    <row r="135" spans="1:8" ht="9" customHeight="1" x14ac:dyDescent="0.2"/>
    <row r="136" spans="1:8" s="56" customFormat="1" ht="24" customHeight="1" x14ac:dyDescent="0.2">
      <c r="B136" s="14" t="str">
        <f t="shared" ref="B136:H136" si="5">TEXT(B137,"jjjj")</f>
        <v>lundi</v>
      </c>
      <c r="C136" s="15" t="str">
        <f t="shared" si="5"/>
        <v>mardi</v>
      </c>
      <c r="D136" s="16" t="str">
        <f t="shared" si="5"/>
        <v>mercredi</v>
      </c>
      <c r="E136" s="15" t="str">
        <f t="shared" si="5"/>
        <v>jeudi</v>
      </c>
      <c r="F136" s="16" t="str">
        <f t="shared" si="5"/>
        <v>vendredi</v>
      </c>
      <c r="G136" s="15" t="str">
        <f t="shared" si="5"/>
        <v>samedi</v>
      </c>
      <c r="H136" s="17" t="str">
        <f t="shared" si="5"/>
        <v>dimanche</v>
      </c>
    </row>
    <row r="137" spans="1:8" s="57" customFormat="1" ht="24" customHeight="1" x14ac:dyDescent="0.2">
      <c r="B137" s="70">
        <f t="array" ref="B137:H137">Jours+1+DATE(Calendrier7ans,OptionCalendrier7mois,1)-WEEKDAY(DATE(Calendrier7ans,OptionCalendrier7mois,1),OptionJoursemaine)</f>
        <v>44375</v>
      </c>
      <c r="C137" s="64">
        <v>44376</v>
      </c>
      <c r="D137" s="70">
        <v>44377</v>
      </c>
      <c r="E137" s="64">
        <v>44378</v>
      </c>
      <c r="F137" s="70">
        <v>44379</v>
      </c>
      <c r="G137" s="64">
        <v>44380</v>
      </c>
      <c r="H137" s="70">
        <v>44381</v>
      </c>
    </row>
    <row r="138" spans="1:8" s="57" customFormat="1" ht="24" customHeight="1" x14ac:dyDescent="0.2">
      <c r="B138" s="119"/>
      <c r="C138" s="82"/>
      <c r="D138" s="119"/>
      <c r="E138" s="160" t="s">
        <v>4</v>
      </c>
      <c r="F138" s="160" t="s">
        <v>4</v>
      </c>
      <c r="G138" s="98" t="s">
        <v>5</v>
      </c>
      <c r="H138" s="98" t="s">
        <v>5</v>
      </c>
    </row>
    <row r="139" spans="1:8" ht="24.75" customHeight="1" x14ac:dyDescent="0.2">
      <c r="B139" s="121"/>
      <c r="C139" s="96"/>
      <c r="D139" s="121"/>
      <c r="E139" s="122" t="s">
        <v>6</v>
      </c>
      <c r="F139" s="122" t="s">
        <v>6</v>
      </c>
      <c r="G139" s="96"/>
      <c r="H139" s="121"/>
    </row>
    <row r="140" spans="1:8" s="57" customFormat="1" ht="24" customHeight="1" x14ac:dyDescent="0.2">
      <c r="B140" s="71">
        <f t="array" ref="B140:H140">Jours+8+DATE(Calendrier7ans,OptionCalendrier7mois,1)-WEEKDAY(DATE(Calendrier7ans,OptionCalendrier7mois,1),OptionJoursemaine)</f>
        <v>44382</v>
      </c>
      <c r="C140" s="72">
        <v>44383</v>
      </c>
      <c r="D140" s="71">
        <v>44384</v>
      </c>
      <c r="E140" s="72">
        <v>44385</v>
      </c>
      <c r="F140" s="71">
        <v>44386</v>
      </c>
      <c r="G140" s="72">
        <v>44387</v>
      </c>
      <c r="H140" s="71">
        <v>44388</v>
      </c>
    </row>
    <row r="141" spans="1:8" s="57" customFormat="1" ht="24" customHeight="1" x14ac:dyDescent="0.2">
      <c r="B141" s="160" t="s">
        <v>4</v>
      </c>
      <c r="C141" s="160" t="s">
        <v>4</v>
      </c>
      <c r="D141" s="160" t="s">
        <v>4</v>
      </c>
      <c r="E141" s="160" t="s">
        <v>4</v>
      </c>
      <c r="F141" s="160" t="s">
        <v>4</v>
      </c>
      <c r="G141" s="98" t="s">
        <v>5</v>
      </c>
      <c r="H141" s="98" t="s">
        <v>5</v>
      </c>
    </row>
    <row r="142" spans="1:8" ht="24.75" customHeight="1" x14ac:dyDescent="0.2">
      <c r="B142" s="122" t="s">
        <v>6</v>
      </c>
      <c r="C142" s="122" t="s">
        <v>6</v>
      </c>
      <c r="D142" s="122" t="s">
        <v>6</v>
      </c>
      <c r="E142" s="122" t="s">
        <v>6</v>
      </c>
      <c r="F142" s="122" t="s">
        <v>6</v>
      </c>
      <c r="G142" s="96"/>
      <c r="H142" s="121"/>
    </row>
    <row r="143" spans="1:8" s="57" customFormat="1" ht="24" customHeight="1" x14ac:dyDescent="0.2">
      <c r="B143" s="71">
        <f t="array" ref="B143:H143">Jours+15+DATE(Calendrier7ans,OptionCalendrier7mois,1)-WEEKDAY(DATE(Calendrier7ans,OptionCalendrier7mois,1),OptionJoursemaine)</f>
        <v>44389</v>
      </c>
      <c r="C143" s="72">
        <v>44390</v>
      </c>
      <c r="D143" s="71">
        <v>44391</v>
      </c>
      <c r="E143" s="72">
        <v>44392</v>
      </c>
      <c r="F143" s="71">
        <v>44393</v>
      </c>
      <c r="G143" s="72">
        <v>44394</v>
      </c>
      <c r="H143" s="71">
        <v>44395</v>
      </c>
    </row>
    <row r="144" spans="1:8" s="57" customFormat="1" ht="24" customHeight="1" x14ac:dyDescent="0.2">
      <c r="B144" s="160" t="s">
        <v>4</v>
      </c>
      <c r="C144" s="160" t="s">
        <v>4</v>
      </c>
      <c r="D144" s="160" t="s">
        <v>4</v>
      </c>
      <c r="E144" s="160" t="s">
        <v>4</v>
      </c>
      <c r="F144" s="160" t="s">
        <v>4</v>
      </c>
      <c r="G144" s="98" t="s">
        <v>5</v>
      </c>
      <c r="H144" s="98" t="s">
        <v>5</v>
      </c>
    </row>
    <row r="145" spans="1:8" ht="24.75" customHeight="1" x14ac:dyDescent="0.2">
      <c r="B145" s="122" t="s">
        <v>6</v>
      </c>
      <c r="C145" s="122" t="s">
        <v>6</v>
      </c>
      <c r="D145" s="122" t="s">
        <v>6</v>
      </c>
      <c r="E145" s="122" t="s">
        <v>6</v>
      </c>
      <c r="F145" s="122" t="s">
        <v>6</v>
      </c>
      <c r="G145" s="96"/>
      <c r="H145" s="121"/>
    </row>
    <row r="146" spans="1:8" s="57" customFormat="1" ht="24" customHeight="1" x14ac:dyDescent="0.2">
      <c r="B146" s="71">
        <f t="array" ref="B146:H146">Jours+22+DATE(Calendrier7ans,OptionCalendrier7mois,1)-WEEKDAY(DATE(Calendrier7ans,OptionCalendrier7mois,1),OptionJoursemaine)</f>
        <v>44396</v>
      </c>
      <c r="C146" s="72">
        <v>44397</v>
      </c>
      <c r="D146" s="71">
        <v>44398</v>
      </c>
      <c r="E146" s="72">
        <v>44399</v>
      </c>
      <c r="F146" s="71">
        <v>44400</v>
      </c>
      <c r="G146" s="72">
        <v>44401</v>
      </c>
      <c r="H146" s="71">
        <v>44402</v>
      </c>
    </row>
    <row r="147" spans="1:8" s="57" customFormat="1" ht="24" customHeight="1" x14ac:dyDescent="0.2">
      <c r="B147" s="160" t="s">
        <v>4</v>
      </c>
      <c r="C147" s="160" t="s">
        <v>4</v>
      </c>
      <c r="D147" s="160" t="s">
        <v>4</v>
      </c>
      <c r="E147" s="160" t="s">
        <v>4</v>
      </c>
      <c r="F147" s="160" t="s">
        <v>4</v>
      </c>
      <c r="G147" s="82"/>
      <c r="H147" s="119"/>
    </row>
    <row r="148" spans="1:8" ht="24.75" customHeight="1" x14ac:dyDescent="0.2">
      <c r="B148" s="122" t="s">
        <v>6</v>
      </c>
      <c r="C148" s="122" t="s">
        <v>6</v>
      </c>
      <c r="D148" s="122" t="s">
        <v>6</v>
      </c>
      <c r="E148" s="122" t="s">
        <v>6</v>
      </c>
      <c r="F148" s="122" t="s">
        <v>6</v>
      </c>
      <c r="G148" s="96"/>
      <c r="H148" s="121"/>
    </row>
    <row r="149" spans="1:8" s="57" customFormat="1" ht="24" customHeight="1" x14ac:dyDescent="0.2">
      <c r="B149" s="71">
        <f t="array" ref="B149:H149">Jours+29+DATE(Calendrier7ans,OptionCalendrier7mois,1)-WEEKDAY(DATE(Calendrier7ans,OptionCalendrier7mois,1),OptionJoursemaine)</f>
        <v>44403</v>
      </c>
      <c r="C149" s="72">
        <v>44404</v>
      </c>
      <c r="D149" s="71">
        <v>44405</v>
      </c>
      <c r="E149" s="72">
        <v>44406</v>
      </c>
      <c r="F149" s="71">
        <v>44407</v>
      </c>
      <c r="G149" s="72">
        <v>44408</v>
      </c>
      <c r="H149" s="71">
        <v>44409</v>
      </c>
    </row>
    <row r="150" spans="1:8" s="57" customFormat="1" ht="24" customHeight="1" x14ac:dyDescent="0.2">
      <c r="B150" s="119"/>
      <c r="C150" s="82"/>
      <c r="D150" s="119"/>
      <c r="E150" s="82"/>
      <c r="F150" s="119"/>
      <c r="G150" s="82"/>
      <c r="H150" s="119"/>
    </row>
    <row r="151" spans="1:8" ht="24.75" customHeight="1" x14ac:dyDescent="0.2">
      <c r="B151" s="121"/>
      <c r="C151" s="96"/>
      <c r="D151" s="121"/>
      <c r="E151" s="96"/>
      <c r="F151" s="121"/>
      <c r="G151" s="96"/>
      <c r="H151" s="121"/>
    </row>
    <row r="152" spans="1:8" s="57" customFormat="1" ht="24" customHeight="1" x14ac:dyDescent="0.2">
      <c r="B152" s="71">
        <f t="array" ref="B152:C152">Jours+36+DATE(Calendrier7ans,OptionCalendrier7mois,1)-WEEKDAY(DATE(Calendrier7ans,OptionCalendrier7mois,1),OptionJoursemaine)</f>
        <v>44410</v>
      </c>
      <c r="C152" s="72">
        <v>44411</v>
      </c>
      <c r="D152" s="41" t="s">
        <v>1</v>
      </c>
      <c r="E152" s="42"/>
      <c r="F152" s="42"/>
      <c r="G152" s="42"/>
      <c r="H152" s="43"/>
    </row>
    <row r="153" spans="1:8" s="57" customFormat="1" ht="24" customHeight="1" x14ac:dyDescent="0.2">
      <c r="B153" s="119"/>
      <c r="C153" s="82"/>
      <c r="D153" s="161"/>
      <c r="E153" s="82"/>
      <c r="F153" s="82"/>
      <c r="G153" s="82"/>
      <c r="H153" s="162"/>
    </row>
    <row r="154" spans="1:8" ht="24" customHeight="1" x14ac:dyDescent="0.2">
      <c r="B154" s="163"/>
      <c r="C154" s="126"/>
      <c r="D154" s="127"/>
      <c r="E154" s="127"/>
      <c r="F154" s="127"/>
      <c r="G154" s="127"/>
      <c r="H154" s="164"/>
    </row>
    <row r="155" spans="1:8" s="60" customFormat="1" ht="9" customHeight="1" x14ac:dyDescent="0.2">
      <c r="B155" s="61"/>
      <c r="C155" s="61"/>
      <c r="D155" s="62"/>
      <c r="E155" s="62"/>
      <c r="F155" s="62"/>
      <c r="G155" s="62"/>
      <c r="H155" s="62"/>
    </row>
    <row r="156" spans="1:8" s="55" customFormat="1" ht="95.25" customHeight="1" x14ac:dyDescent="0.2">
      <c r="A156" s="53"/>
      <c r="B156" s="1">
        <f>YEAR(DATE(Calendrier7ans,OptionCalendrier7mois+1,1))</f>
        <v>2021</v>
      </c>
      <c r="C156" s="54" t="str">
        <f>TEXT(DATE(Calendrier7ans,OptionCalendrier7mois+1,1),"mmmm")</f>
        <v>août</v>
      </c>
      <c r="D156" s="54"/>
    </row>
    <row r="157" spans="1:8" ht="9" customHeight="1" x14ac:dyDescent="0.2"/>
    <row r="158" spans="1:8" s="56" customFormat="1" ht="24" customHeight="1" x14ac:dyDescent="0.2">
      <c r="B158" s="20" t="str">
        <f t="shared" ref="B158:H158" si="6">TEXT(B159,"jjjj")</f>
        <v>lundi</v>
      </c>
      <c r="C158" s="18" t="str">
        <f t="shared" si="6"/>
        <v>mardi</v>
      </c>
      <c r="D158" s="19" t="str">
        <f t="shared" si="6"/>
        <v>mercredi</v>
      </c>
      <c r="E158" s="18" t="str">
        <f t="shared" si="6"/>
        <v>jeudi</v>
      </c>
      <c r="F158" s="19" t="str">
        <f t="shared" si="6"/>
        <v>vendredi</v>
      </c>
      <c r="G158" s="18" t="str">
        <f t="shared" si="6"/>
        <v>samedi</v>
      </c>
      <c r="H158" s="21" t="str">
        <f t="shared" si="6"/>
        <v>dimanche</v>
      </c>
    </row>
    <row r="159" spans="1:8" s="57" customFormat="1" ht="24" customHeight="1" x14ac:dyDescent="0.2">
      <c r="B159" s="79">
        <f t="array" ref="B159:H159">Jours+1+DATE(Calendrier8ans,OptionCalendrier8mois,1)-WEEKDAY(DATE(Calendrier8ans,OptionCalendrier8mois,1),OptionJoursemaine)</f>
        <v>44403</v>
      </c>
      <c r="C159" s="64">
        <v>44404</v>
      </c>
      <c r="D159" s="79">
        <v>44405</v>
      </c>
      <c r="E159" s="64">
        <v>44406</v>
      </c>
      <c r="F159" s="79">
        <v>44407</v>
      </c>
      <c r="G159" s="64">
        <v>44408</v>
      </c>
      <c r="H159" s="79">
        <v>44409</v>
      </c>
    </row>
    <row r="160" spans="1:8" s="57" customFormat="1" ht="24" customHeight="1" x14ac:dyDescent="0.2">
      <c r="B160" s="165"/>
      <c r="C160" s="165"/>
      <c r="D160" s="165"/>
      <c r="E160" s="165"/>
      <c r="F160" s="165"/>
      <c r="G160" s="165"/>
      <c r="H160" s="165"/>
    </row>
    <row r="161" spans="2:8" ht="24.75" customHeight="1" x14ac:dyDescent="0.2">
      <c r="B161" s="166"/>
      <c r="C161" s="166"/>
      <c r="D161" s="166"/>
      <c r="E161" s="166"/>
      <c r="F161" s="166"/>
      <c r="G161" s="166"/>
      <c r="H161" s="166"/>
    </row>
    <row r="162" spans="2:8" s="57" customFormat="1" ht="24" customHeight="1" x14ac:dyDescent="0.2">
      <c r="B162" s="80">
        <f t="array" ref="B162:H162">Jours+8+DATE(Calendrier8ans,OptionCalendrier8mois,1)-WEEKDAY(DATE(Calendrier8ans,OptionCalendrier8mois,1),OptionJoursemaine)</f>
        <v>44410</v>
      </c>
      <c r="C162" s="81">
        <v>44411</v>
      </c>
      <c r="D162" s="80">
        <v>44412</v>
      </c>
      <c r="E162" s="81">
        <v>44413</v>
      </c>
      <c r="F162" s="80">
        <v>44414</v>
      </c>
      <c r="G162" s="81">
        <v>44415</v>
      </c>
      <c r="H162" s="80">
        <v>44416</v>
      </c>
    </row>
    <row r="163" spans="2:8" s="57" customFormat="1" ht="24" customHeight="1" x14ac:dyDescent="0.2">
      <c r="B163" s="167" t="s">
        <v>4</v>
      </c>
      <c r="C163" s="167" t="s">
        <v>4</v>
      </c>
      <c r="D163" s="167" t="s">
        <v>4</v>
      </c>
      <c r="E163" s="167" t="s">
        <v>4</v>
      </c>
      <c r="F163" s="167" t="s">
        <v>4</v>
      </c>
      <c r="G163" s="165"/>
      <c r="H163" s="165"/>
    </row>
    <row r="164" spans="2:8" ht="24.75" customHeight="1" x14ac:dyDescent="0.2">
      <c r="B164" s="168" t="s">
        <v>6</v>
      </c>
      <c r="C164" s="168" t="s">
        <v>6</v>
      </c>
      <c r="D164" s="168" t="s">
        <v>6</v>
      </c>
      <c r="E164" s="168" t="s">
        <v>6</v>
      </c>
      <c r="F164" s="168" t="s">
        <v>6</v>
      </c>
      <c r="G164" s="166"/>
      <c r="H164" s="166"/>
    </row>
    <row r="165" spans="2:8" s="57" customFormat="1" ht="24" customHeight="1" x14ac:dyDescent="0.2">
      <c r="B165" s="80">
        <f t="array" ref="B165:H165">Jours+15+DATE(Calendrier8ans,OptionCalendrier8mois,1)-WEEKDAY(DATE(Calendrier8ans,OptionCalendrier8mois,1),OptionJoursemaine)</f>
        <v>44417</v>
      </c>
      <c r="C165" s="81">
        <v>44418</v>
      </c>
      <c r="D165" s="80">
        <v>44419</v>
      </c>
      <c r="E165" s="81">
        <v>44420</v>
      </c>
      <c r="F165" s="80">
        <v>44421</v>
      </c>
      <c r="G165" s="81">
        <v>44422</v>
      </c>
      <c r="H165" s="80">
        <v>44423</v>
      </c>
    </row>
    <row r="166" spans="2:8" s="57" customFormat="1" ht="24" customHeight="1" x14ac:dyDescent="0.2">
      <c r="B166" s="165"/>
      <c r="C166" s="165"/>
      <c r="D166" s="165"/>
      <c r="E166" s="165"/>
      <c r="F166" s="165"/>
      <c r="G166" s="165"/>
      <c r="H166" s="165"/>
    </row>
    <row r="167" spans="2:8" ht="24.75" customHeight="1" x14ac:dyDescent="0.2">
      <c r="B167" s="166"/>
      <c r="C167" s="166"/>
      <c r="D167" s="166"/>
      <c r="E167" s="166"/>
      <c r="F167" s="166"/>
      <c r="G167" s="166"/>
      <c r="H167" s="166"/>
    </row>
    <row r="168" spans="2:8" s="57" customFormat="1" ht="24" customHeight="1" x14ac:dyDescent="0.2">
      <c r="B168" s="80">
        <f t="array" ref="B168:H168">Jours+22+DATE(Calendrier8ans,OptionCalendrier8mois,1)-WEEKDAY(DATE(Calendrier8ans,OptionCalendrier8mois,1),OptionJoursemaine)</f>
        <v>44424</v>
      </c>
      <c r="C168" s="81">
        <v>44425</v>
      </c>
      <c r="D168" s="80">
        <v>44426</v>
      </c>
      <c r="E168" s="81">
        <v>44427</v>
      </c>
      <c r="F168" s="80">
        <v>44428</v>
      </c>
      <c r="G168" s="81">
        <v>44429</v>
      </c>
      <c r="H168" s="80">
        <v>44430</v>
      </c>
    </row>
    <row r="169" spans="2:8" s="57" customFormat="1" ht="24" customHeight="1" x14ac:dyDescent="0.2">
      <c r="B169" s="167" t="s">
        <v>4</v>
      </c>
      <c r="C169" s="167" t="s">
        <v>4</v>
      </c>
      <c r="D169" s="167" t="s">
        <v>4</v>
      </c>
      <c r="E169" s="167" t="s">
        <v>4</v>
      </c>
      <c r="F169" s="167" t="s">
        <v>4</v>
      </c>
      <c r="G169" s="165"/>
      <c r="H169" s="165"/>
    </row>
    <row r="170" spans="2:8" ht="24.75" customHeight="1" x14ac:dyDescent="0.2">
      <c r="B170" s="168" t="s">
        <v>6</v>
      </c>
      <c r="C170" s="168" t="s">
        <v>6</v>
      </c>
      <c r="D170" s="168" t="s">
        <v>6</v>
      </c>
      <c r="E170" s="168" t="s">
        <v>6</v>
      </c>
      <c r="F170" s="168" t="s">
        <v>6</v>
      </c>
      <c r="G170" s="166"/>
      <c r="H170" s="166"/>
    </row>
    <row r="171" spans="2:8" s="57" customFormat="1" ht="24" customHeight="1" x14ac:dyDescent="0.2">
      <c r="B171" s="80">
        <f t="array" ref="B171:H171">Jours+29+DATE(Calendrier8ans,OptionCalendrier8mois,1)-WEEKDAY(DATE(Calendrier8ans,OptionCalendrier8mois,1),OptionJoursemaine)</f>
        <v>44431</v>
      </c>
      <c r="C171" s="81">
        <v>44432</v>
      </c>
      <c r="D171" s="80">
        <v>44433</v>
      </c>
      <c r="E171" s="81">
        <v>44434</v>
      </c>
      <c r="F171" s="80">
        <v>44435</v>
      </c>
      <c r="G171" s="81">
        <v>44436</v>
      </c>
      <c r="H171" s="80">
        <v>44437</v>
      </c>
    </row>
    <row r="172" spans="2:8" s="57" customFormat="1" ht="24" customHeight="1" x14ac:dyDescent="0.2">
      <c r="B172" s="165"/>
      <c r="C172" s="165"/>
      <c r="D172" s="165"/>
      <c r="E172" s="165"/>
      <c r="F172" s="165"/>
      <c r="G172" s="165"/>
      <c r="H172" s="165"/>
    </row>
    <row r="173" spans="2:8" ht="24" customHeight="1" x14ac:dyDescent="0.2">
      <c r="B173" s="166"/>
      <c r="C173" s="166"/>
      <c r="D173" s="166"/>
      <c r="E173" s="166"/>
      <c r="F173" s="166"/>
      <c r="G173" s="166"/>
      <c r="H173" s="166"/>
    </row>
    <row r="174" spans="2:8" s="57" customFormat="1" ht="24" customHeight="1" x14ac:dyDescent="0.2">
      <c r="B174" s="80">
        <f t="array" ref="B174:C174">Jours+36+DATE(Calendrier8ans,OptionCalendrier8mois,1)-WEEKDAY(DATE(Calendrier8ans,OptionCalendrier8mois,1),OptionJoursemaine)</f>
        <v>44438</v>
      </c>
      <c r="C174" s="81">
        <v>44439</v>
      </c>
      <c r="D174" s="50" t="s">
        <v>1</v>
      </c>
      <c r="E174" s="51"/>
      <c r="F174" s="51"/>
      <c r="G174" s="51"/>
      <c r="H174" s="52"/>
    </row>
    <row r="175" spans="2:8" s="57" customFormat="1" ht="24" customHeight="1" x14ac:dyDescent="0.2">
      <c r="B175" s="167" t="s">
        <v>4</v>
      </c>
      <c r="C175" s="167" t="s">
        <v>4</v>
      </c>
      <c r="D175" s="101"/>
      <c r="E175" s="101"/>
      <c r="F175" s="101"/>
      <c r="G175" s="101"/>
      <c r="H175" s="169"/>
    </row>
    <row r="176" spans="2:8" ht="24" customHeight="1" x14ac:dyDescent="0.2">
      <c r="B176" s="168" t="s">
        <v>6</v>
      </c>
      <c r="C176" s="168" t="s">
        <v>6</v>
      </c>
      <c r="D176" s="170"/>
      <c r="E176" s="170"/>
      <c r="F176" s="170"/>
      <c r="G176" s="170"/>
      <c r="H176" s="171"/>
    </row>
    <row r="177" spans="1:8" s="60" customFormat="1" ht="9" customHeight="1" x14ac:dyDescent="0.2">
      <c r="B177" s="61"/>
      <c r="C177" s="61"/>
      <c r="D177" s="62"/>
      <c r="E177" s="62"/>
      <c r="F177" s="62"/>
      <c r="G177" s="62"/>
      <c r="H177" s="62"/>
    </row>
    <row r="178" spans="1:8" s="55" customFormat="1" ht="95.25" customHeight="1" x14ac:dyDescent="0.2">
      <c r="A178" s="53"/>
      <c r="B178" s="1">
        <f>YEAR(DATE(Calendrier8ans,OptionCalendrier8mois+1,1))</f>
        <v>2021</v>
      </c>
      <c r="C178" s="54" t="str">
        <f>TEXT(DATE(Calendrier8ans,OptionCalendrier8mois+1,1),"mmmm")</f>
        <v>septembre</v>
      </c>
      <c r="D178" s="54"/>
    </row>
    <row r="179" spans="1:8" ht="9" customHeight="1" x14ac:dyDescent="0.2"/>
    <row r="180" spans="1:8" s="56" customFormat="1" ht="24" customHeight="1" x14ac:dyDescent="0.2">
      <c r="B180" s="24" t="str">
        <f t="shared" ref="B180:H180" si="7">TEXT(B181,"jjjj")</f>
        <v>lundi</v>
      </c>
      <c r="C180" s="22" t="str">
        <f t="shared" si="7"/>
        <v>mardi</v>
      </c>
      <c r="D180" s="23" t="str">
        <f t="shared" si="7"/>
        <v>mercredi</v>
      </c>
      <c r="E180" s="22" t="str">
        <f t="shared" si="7"/>
        <v>jeudi</v>
      </c>
      <c r="F180" s="23" t="str">
        <f t="shared" si="7"/>
        <v>vendredi</v>
      </c>
      <c r="G180" s="22" t="str">
        <f t="shared" si="7"/>
        <v>samedi</v>
      </c>
      <c r="H180" s="25" t="str">
        <f t="shared" si="7"/>
        <v>dimanche</v>
      </c>
    </row>
    <row r="181" spans="1:8" s="57" customFormat="1" ht="24" customHeight="1" x14ac:dyDescent="0.2">
      <c r="B181" s="63">
        <f t="array" ref="B181:H181">Jours+1+DATE(Calendrier9ans,OptionCalendrier9mois,1)-WEEKDAY(DATE(Calendrier9ans,OptionCalendrier9mois,1),OptionJoursemaine)</f>
        <v>44438</v>
      </c>
      <c r="C181" s="64">
        <v>44439</v>
      </c>
      <c r="D181" s="63">
        <v>44440</v>
      </c>
      <c r="E181" s="64">
        <v>44441</v>
      </c>
      <c r="F181" s="63">
        <v>44442</v>
      </c>
      <c r="G181" s="64">
        <v>44443</v>
      </c>
      <c r="H181" s="63">
        <v>44444</v>
      </c>
    </row>
    <row r="182" spans="1:8" s="57" customFormat="1" ht="24" customHeight="1" x14ac:dyDescent="0.2">
      <c r="B182" s="83"/>
      <c r="C182" s="82"/>
      <c r="D182" s="97" t="s">
        <v>4</v>
      </c>
      <c r="E182" s="97" t="s">
        <v>4</v>
      </c>
      <c r="F182" s="97" t="s">
        <v>4</v>
      </c>
      <c r="G182" s="98" t="s">
        <v>5</v>
      </c>
      <c r="H182" s="98" t="s">
        <v>5</v>
      </c>
    </row>
    <row r="183" spans="1:8" ht="24.75" customHeight="1" x14ac:dyDescent="0.2">
      <c r="B183" s="95"/>
      <c r="C183" s="96"/>
      <c r="D183" s="99" t="s">
        <v>6</v>
      </c>
      <c r="E183" s="99" t="s">
        <v>6</v>
      </c>
      <c r="F183" s="99" t="s">
        <v>6</v>
      </c>
      <c r="G183" s="96"/>
      <c r="H183" s="95"/>
    </row>
    <row r="184" spans="1:8" s="57" customFormat="1" ht="24" customHeight="1" x14ac:dyDescent="0.2">
      <c r="B184" s="65">
        <f t="array" ref="B184:H184">Jours+8+DATE(Calendrier9ans,OptionCalendrier9mois,1)-WEEKDAY(DATE(Calendrier9ans,OptionCalendrier9mois,1),OptionJoursemaine)</f>
        <v>44445</v>
      </c>
      <c r="C184" s="66">
        <v>44446</v>
      </c>
      <c r="D184" s="65">
        <v>44447</v>
      </c>
      <c r="E184" s="66">
        <v>44448</v>
      </c>
      <c r="F184" s="65">
        <v>44449</v>
      </c>
      <c r="G184" s="66">
        <v>44450</v>
      </c>
      <c r="H184" s="65">
        <v>44451</v>
      </c>
    </row>
    <row r="185" spans="1:8" s="57" customFormat="1" ht="24" customHeight="1" x14ac:dyDescent="0.2">
      <c r="B185" s="97" t="s">
        <v>4</v>
      </c>
      <c r="C185" s="97" t="s">
        <v>4</v>
      </c>
      <c r="D185" s="97" t="s">
        <v>4</v>
      </c>
      <c r="E185" s="97" t="s">
        <v>4</v>
      </c>
      <c r="F185" s="97" t="s">
        <v>4</v>
      </c>
      <c r="G185" s="98" t="s">
        <v>5</v>
      </c>
      <c r="H185" s="98" t="s">
        <v>5</v>
      </c>
    </row>
    <row r="186" spans="1:8" ht="24.75" customHeight="1" x14ac:dyDescent="0.2">
      <c r="B186" s="99" t="s">
        <v>6</v>
      </c>
      <c r="C186" s="99" t="s">
        <v>6</v>
      </c>
      <c r="D186" s="99" t="s">
        <v>6</v>
      </c>
      <c r="E186" s="99" t="s">
        <v>6</v>
      </c>
      <c r="F186" s="99" t="s">
        <v>6</v>
      </c>
      <c r="G186" s="96"/>
      <c r="H186" s="95"/>
    </row>
    <row r="187" spans="1:8" s="57" customFormat="1" ht="24" customHeight="1" x14ac:dyDescent="0.2">
      <c r="B187" s="65">
        <f t="array" ref="B187:H187">Jours+15+DATE(Calendrier9ans,OptionCalendrier9mois,1)-WEEKDAY(DATE(Calendrier9ans,OptionCalendrier9mois,1),OptionJoursemaine)</f>
        <v>44452</v>
      </c>
      <c r="C187" s="66">
        <v>44453</v>
      </c>
      <c r="D187" s="65">
        <v>44454</v>
      </c>
      <c r="E187" s="66">
        <v>44455</v>
      </c>
      <c r="F187" s="65">
        <v>44456</v>
      </c>
      <c r="G187" s="66">
        <v>44457</v>
      </c>
      <c r="H187" s="65">
        <v>44458</v>
      </c>
    </row>
    <row r="188" spans="1:8" s="57" customFormat="1" ht="24" customHeight="1" x14ac:dyDescent="0.2">
      <c r="B188" s="97" t="s">
        <v>4</v>
      </c>
      <c r="C188" s="97" t="s">
        <v>4</v>
      </c>
      <c r="D188" s="97" t="s">
        <v>4</v>
      </c>
      <c r="E188" s="97" t="s">
        <v>4</v>
      </c>
      <c r="F188" s="97" t="s">
        <v>4</v>
      </c>
      <c r="G188" s="98" t="s">
        <v>5</v>
      </c>
      <c r="H188" s="98" t="s">
        <v>5</v>
      </c>
    </row>
    <row r="189" spans="1:8" ht="24.75" customHeight="1" x14ac:dyDescent="0.2">
      <c r="B189" s="99" t="s">
        <v>6</v>
      </c>
      <c r="C189" s="99" t="s">
        <v>6</v>
      </c>
      <c r="D189" s="99" t="s">
        <v>6</v>
      </c>
      <c r="E189" s="99" t="s">
        <v>6</v>
      </c>
      <c r="F189" s="99" t="s">
        <v>6</v>
      </c>
      <c r="G189" s="96"/>
      <c r="H189" s="95"/>
    </row>
    <row r="190" spans="1:8" s="57" customFormat="1" ht="24" customHeight="1" x14ac:dyDescent="0.2">
      <c r="B190" s="65">
        <f t="array" ref="B190:H190">Jours+22+DATE(Calendrier9ans,OptionCalendrier9mois,1)-WEEKDAY(DATE(Calendrier9ans,OptionCalendrier9mois,1),OptionJoursemaine)</f>
        <v>44459</v>
      </c>
      <c r="C190" s="66">
        <v>44460</v>
      </c>
      <c r="D190" s="65">
        <v>44461</v>
      </c>
      <c r="E190" s="66">
        <v>44462</v>
      </c>
      <c r="F190" s="65">
        <v>44463</v>
      </c>
      <c r="G190" s="66">
        <v>44464</v>
      </c>
      <c r="H190" s="65">
        <v>44465</v>
      </c>
    </row>
    <row r="191" spans="1:8" s="57" customFormat="1" ht="24" customHeight="1" x14ac:dyDescent="0.2">
      <c r="B191" s="97" t="s">
        <v>4</v>
      </c>
      <c r="C191" s="97" t="s">
        <v>4</v>
      </c>
      <c r="D191" s="97" t="s">
        <v>4</v>
      </c>
      <c r="E191" s="97" t="s">
        <v>4</v>
      </c>
      <c r="F191" s="97" t="s">
        <v>4</v>
      </c>
      <c r="G191" s="98" t="s">
        <v>5</v>
      </c>
      <c r="H191" s="98" t="s">
        <v>5</v>
      </c>
    </row>
    <row r="192" spans="1:8" ht="24.75" customHeight="1" x14ac:dyDescent="0.2">
      <c r="B192" s="99" t="s">
        <v>6</v>
      </c>
      <c r="C192" s="99" t="s">
        <v>6</v>
      </c>
      <c r="D192" s="99" t="s">
        <v>6</v>
      </c>
      <c r="E192" s="99" t="s">
        <v>6</v>
      </c>
      <c r="F192" s="99" t="s">
        <v>6</v>
      </c>
      <c r="G192" s="96"/>
      <c r="H192" s="95"/>
    </row>
    <row r="193" spans="1:8" s="57" customFormat="1" ht="24" customHeight="1" x14ac:dyDescent="0.2">
      <c r="B193" s="65">
        <f t="array" ref="B193:H193">Jours+29+DATE(Calendrier9ans,OptionCalendrier9mois,1)-WEEKDAY(DATE(Calendrier9ans,OptionCalendrier9mois,1),OptionJoursemaine)</f>
        <v>44466</v>
      </c>
      <c r="C193" s="66">
        <v>44467</v>
      </c>
      <c r="D193" s="65">
        <v>44468</v>
      </c>
      <c r="E193" s="66">
        <v>44469</v>
      </c>
      <c r="F193" s="65">
        <v>44470</v>
      </c>
      <c r="G193" s="66">
        <v>44471</v>
      </c>
      <c r="H193" s="65">
        <v>44472</v>
      </c>
    </row>
    <row r="194" spans="1:8" s="57" customFormat="1" ht="24" customHeight="1" x14ac:dyDescent="0.2">
      <c r="B194" s="84" t="s">
        <v>8</v>
      </c>
      <c r="C194" s="84" t="s">
        <v>8</v>
      </c>
      <c r="D194" s="84" t="s">
        <v>8</v>
      </c>
      <c r="E194" s="84" t="s">
        <v>8</v>
      </c>
      <c r="F194" s="83"/>
      <c r="G194" s="82"/>
      <c r="H194" s="83"/>
    </row>
    <row r="195" spans="1:8" ht="24" customHeight="1" x14ac:dyDescent="0.2">
      <c r="B195" s="95"/>
      <c r="C195" s="96"/>
      <c r="D195" s="95"/>
      <c r="E195" s="96"/>
      <c r="F195" s="95"/>
      <c r="G195" s="96"/>
      <c r="H195" s="95"/>
    </row>
    <row r="196" spans="1:8" s="57" customFormat="1" ht="24" customHeight="1" x14ac:dyDescent="0.2">
      <c r="B196" s="65">
        <f t="array" ref="B196:C196">Jours+36+DATE(Calendrier9ans,OptionCalendrier9mois,1)-WEEKDAY(DATE(Calendrier9ans,OptionCalendrier9mois,1),OptionJoursemaine)</f>
        <v>44473</v>
      </c>
      <c r="C196" s="66">
        <v>44474</v>
      </c>
      <c r="D196" s="35" t="s">
        <v>1</v>
      </c>
      <c r="E196" s="36"/>
      <c r="F196" s="36"/>
      <c r="G196" s="36"/>
      <c r="H196" s="37"/>
    </row>
    <row r="197" spans="1:8" s="57" customFormat="1" ht="24" customHeight="1" x14ac:dyDescent="0.2">
      <c r="B197" s="83"/>
      <c r="C197" s="82"/>
      <c r="D197" s="100"/>
      <c r="E197" s="101"/>
      <c r="F197" s="101"/>
      <c r="G197" s="101"/>
      <c r="H197" s="102"/>
    </row>
    <row r="198" spans="1:8" ht="24.75" customHeight="1" x14ac:dyDescent="0.2">
      <c r="B198" s="103"/>
      <c r="C198" s="104"/>
      <c r="D198" s="105"/>
      <c r="E198" s="106"/>
      <c r="F198" s="106"/>
      <c r="G198" s="106"/>
      <c r="H198" s="107"/>
    </row>
    <row r="199" spans="1:8" s="60" customFormat="1" ht="9" customHeight="1" x14ac:dyDescent="0.2">
      <c r="B199" s="61"/>
      <c r="C199" s="61"/>
      <c r="D199" s="62"/>
      <c r="E199" s="62"/>
      <c r="F199" s="62"/>
      <c r="G199" s="62"/>
      <c r="H199" s="62"/>
    </row>
    <row r="200" spans="1:8" s="55" customFormat="1" ht="95.25" customHeight="1" x14ac:dyDescent="0.2">
      <c r="A200" s="53"/>
      <c r="B200" s="1">
        <f>YEAR(DATE(Calendrier9ans,OptionCalendrier9mois+1,1))</f>
        <v>2021</v>
      </c>
      <c r="C200" s="54" t="str">
        <f>TEXT(DATE(Calendrier9ans,OptionCalendrier9mois+1,1),"mmmm")</f>
        <v>octobre</v>
      </c>
      <c r="D200" s="54"/>
    </row>
    <row r="201" spans="1:8" ht="9" customHeight="1" x14ac:dyDescent="0.2"/>
    <row r="202" spans="1:8" s="56" customFormat="1" ht="24" customHeight="1" x14ac:dyDescent="0.2">
      <c r="B202" s="20" t="str">
        <f t="shared" ref="B202:H202" si="8">TEXT(B203,"jjjj")</f>
        <v>lundi</v>
      </c>
      <c r="C202" s="18" t="str">
        <f t="shared" si="8"/>
        <v>mardi</v>
      </c>
      <c r="D202" s="19" t="str">
        <f t="shared" si="8"/>
        <v>mercredi</v>
      </c>
      <c r="E202" s="18" t="str">
        <f t="shared" si="8"/>
        <v>jeudi</v>
      </c>
      <c r="F202" s="19" t="str">
        <f t="shared" si="8"/>
        <v>vendredi</v>
      </c>
      <c r="G202" s="18" t="str">
        <f t="shared" si="8"/>
        <v>samedi</v>
      </c>
      <c r="H202" s="21" t="str">
        <f t="shared" si="8"/>
        <v>dimanche</v>
      </c>
    </row>
    <row r="203" spans="1:8" s="57" customFormat="1" ht="24" customHeight="1" x14ac:dyDescent="0.2">
      <c r="B203" s="79">
        <f t="array" ref="B203:H203">Jours+1+DATE(Calendrier10ans,OptionCalendrier10mois,1)-WEEKDAY(DATE(Calendrier10ans,OptionCalendrier10mois,1),OptionJoursemaine)</f>
        <v>44466</v>
      </c>
      <c r="C203" s="64">
        <v>44467</v>
      </c>
      <c r="D203" s="79">
        <v>44468</v>
      </c>
      <c r="E203" s="64">
        <v>44469</v>
      </c>
      <c r="F203" s="79">
        <v>44470</v>
      </c>
      <c r="G203" s="64">
        <v>44471</v>
      </c>
      <c r="H203" s="79">
        <v>44472</v>
      </c>
    </row>
    <row r="204" spans="1:8" s="57" customFormat="1" ht="24" customHeight="1" x14ac:dyDescent="0.2">
      <c r="B204" s="165"/>
      <c r="C204" s="82"/>
      <c r="D204" s="165"/>
      <c r="E204" s="82"/>
      <c r="F204" s="174" t="s">
        <v>8</v>
      </c>
      <c r="G204" s="174" t="s">
        <v>8</v>
      </c>
      <c r="H204" s="174" t="s">
        <v>8</v>
      </c>
    </row>
    <row r="205" spans="1:8" ht="24" customHeight="1" x14ac:dyDescent="0.2">
      <c r="B205" s="172"/>
      <c r="C205" s="96"/>
      <c r="D205" s="172"/>
      <c r="E205" s="96"/>
      <c r="F205" s="172"/>
      <c r="G205" s="96"/>
      <c r="H205" s="172"/>
    </row>
    <row r="206" spans="1:8" s="57" customFormat="1" ht="24" customHeight="1" x14ac:dyDescent="0.2">
      <c r="B206" s="80">
        <f t="array" ref="B206:H206">Jours+8+DATE(Calendrier10ans,OptionCalendrier10mois,1)-WEEKDAY(DATE(Calendrier10ans,OptionCalendrier10mois,1),OptionJoursemaine)</f>
        <v>44473</v>
      </c>
      <c r="C206" s="81">
        <v>44474</v>
      </c>
      <c r="D206" s="80">
        <v>44475</v>
      </c>
      <c r="E206" s="81">
        <v>44476</v>
      </c>
      <c r="F206" s="80">
        <v>44477</v>
      </c>
      <c r="G206" s="81">
        <v>44478</v>
      </c>
      <c r="H206" s="80">
        <v>44479</v>
      </c>
    </row>
    <row r="207" spans="1:8" s="57" customFormat="1" ht="24" customHeight="1" x14ac:dyDescent="0.2">
      <c r="B207" s="167" t="s">
        <v>4</v>
      </c>
      <c r="C207" s="167" t="s">
        <v>4</v>
      </c>
      <c r="D207" s="167" t="s">
        <v>4</v>
      </c>
      <c r="E207" s="167" t="s">
        <v>4</v>
      </c>
      <c r="F207" s="167" t="s">
        <v>4</v>
      </c>
      <c r="G207" s="98" t="s">
        <v>5</v>
      </c>
      <c r="H207" s="98" t="s">
        <v>5</v>
      </c>
    </row>
    <row r="208" spans="1:8" ht="24" customHeight="1" x14ac:dyDescent="0.2">
      <c r="B208" s="175" t="s">
        <v>6</v>
      </c>
      <c r="C208" s="175" t="s">
        <v>6</v>
      </c>
      <c r="D208" s="175" t="s">
        <v>6</v>
      </c>
      <c r="E208" s="175" t="s">
        <v>6</v>
      </c>
      <c r="F208" s="175" t="s">
        <v>6</v>
      </c>
      <c r="G208" s="96"/>
      <c r="H208" s="172"/>
    </row>
    <row r="209" spans="1:8" s="57" customFormat="1" ht="24" customHeight="1" x14ac:dyDescent="0.2">
      <c r="B209" s="80">
        <f t="array" ref="B209:H209">Jours+15+DATE(Calendrier10ans,OptionCalendrier10mois,1)-WEEKDAY(DATE(Calendrier10ans,OptionCalendrier10mois,1),OptionJoursemaine)</f>
        <v>44480</v>
      </c>
      <c r="C209" s="81">
        <v>44481</v>
      </c>
      <c r="D209" s="80">
        <v>44482</v>
      </c>
      <c r="E209" s="81">
        <v>44483</v>
      </c>
      <c r="F209" s="80">
        <v>44484</v>
      </c>
      <c r="G209" s="81">
        <v>44485</v>
      </c>
      <c r="H209" s="80">
        <v>44486</v>
      </c>
    </row>
    <row r="210" spans="1:8" s="57" customFormat="1" ht="24" customHeight="1" x14ac:dyDescent="0.2">
      <c r="B210" s="167" t="s">
        <v>4</v>
      </c>
      <c r="C210" s="167" t="s">
        <v>4</v>
      </c>
      <c r="D210" s="167" t="s">
        <v>4</v>
      </c>
      <c r="E210" s="167" t="s">
        <v>4</v>
      </c>
      <c r="F210" s="167" t="s">
        <v>4</v>
      </c>
      <c r="G210" s="98" t="s">
        <v>5</v>
      </c>
      <c r="H210" s="98" t="s">
        <v>5</v>
      </c>
    </row>
    <row r="211" spans="1:8" ht="24" customHeight="1" x14ac:dyDescent="0.2">
      <c r="B211" s="175" t="s">
        <v>6</v>
      </c>
      <c r="C211" s="175" t="s">
        <v>6</v>
      </c>
      <c r="D211" s="175" t="s">
        <v>6</v>
      </c>
      <c r="E211" s="175" t="s">
        <v>6</v>
      </c>
      <c r="F211" s="175" t="s">
        <v>6</v>
      </c>
      <c r="G211" s="96"/>
      <c r="H211" s="172"/>
    </row>
    <row r="212" spans="1:8" s="57" customFormat="1" ht="24" customHeight="1" x14ac:dyDescent="0.2">
      <c r="B212" s="80">
        <f t="array" ref="B212:H212">Jours+22+DATE(Calendrier10ans,OptionCalendrier10mois,1)-WEEKDAY(DATE(Calendrier10ans,OptionCalendrier10mois,1),OptionJoursemaine)</f>
        <v>44487</v>
      </c>
      <c r="C212" s="81">
        <v>44488</v>
      </c>
      <c r="D212" s="80">
        <v>44489</v>
      </c>
      <c r="E212" s="81">
        <v>44490</v>
      </c>
      <c r="F212" s="80">
        <v>44491</v>
      </c>
      <c r="G212" s="81">
        <v>44492</v>
      </c>
      <c r="H212" s="80">
        <v>44493</v>
      </c>
    </row>
    <row r="213" spans="1:8" s="57" customFormat="1" ht="24" customHeight="1" x14ac:dyDescent="0.2">
      <c r="B213" s="167" t="s">
        <v>4</v>
      </c>
      <c r="C213" s="167" t="s">
        <v>4</v>
      </c>
      <c r="D213" s="167" t="s">
        <v>4</v>
      </c>
      <c r="E213" s="167" t="s">
        <v>4</v>
      </c>
      <c r="F213" s="167" t="s">
        <v>4</v>
      </c>
      <c r="G213" s="98" t="s">
        <v>5</v>
      </c>
      <c r="H213" s="98" t="s">
        <v>5</v>
      </c>
    </row>
    <row r="214" spans="1:8" ht="24" customHeight="1" x14ac:dyDescent="0.2">
      <c r="B214" s="175" t="s">
        <v>6</v>
      </c>
      <c r="C214" s="175" t="s">
        <v>6</v>
      </c>
      <c r="D214" s="175" t="s">
        <v>6</v>
      </c>
      <c r="E214" s="175" t="s">
        <v>6</v>
      </c>
      <c r="F214" s="175" t="s">
        <v>6</v>
      </c>
      <c r="G214" s="96"/>
      <c r="H214" s="172"/>
    </row>
    <row r="215" spans="1:8" s="57" customFormat="1" ht="24" customHeight="1" x14ac:dyDescent="0.2">
      <c r="B215" s="80">
        <f t="array" ref="B215:H215">Jours+29+DATE(Calendrier10ans,OptionCalendrier10mois,1)-WEEKDAY(DATE(Calendrier10ans,OptionCalendrier10mois,1),OptionJoursemaine)</f>
        <v>44494</v>
      </c>
      <c r="C215" s="81">
        <v>44495</v>
      </c>
      <c r="D215" s="80">
        <v>44496</v>
      </c>
      <c r="E215" s="81">
        <v>44497</v>
      </c>
      <c r="F215" s="80">
        <v>44498</v>
      </c>
      <c r="G215" s="81">
        <v>44499</v>
      </c>
      <c r="H215" s="80">
        <v>44500</v>
      </c>
    </row>
    <row r="216" spans="1:8" s="57" customFormat="1" ht="24" customHeight="1" x14ac:dyDescent="0.2">
      <c r="B216" s="167" t="s">
        <v>4</v>
      </c>
      <c r="C216" s="167" t="s">
        <v>4</v>
      </c>
      <c r="D216" s="167" t="s">
        <v>4</v>
      </c>
      <c r="E216" s="167" t="s">
        <v>4</v>
      </c>
      <c r="F216" s="167" t="s">
        <v>4</v>
      </c>
      <c r="G216" s="98" t="s">
        <v>5</v>
      </c>
      <c r="H216" s="98" t="s">
        <v>5</v>
      </c>
    </row>
    <row r="217" spans="1:8" ht="24.75" customHeight="1" x14ac:dyDescent="0.2">
      <c r="B217" s="175" t="s">
        <v>6</v>
      </c>
      <c r="C217" s="175" t="s">
        <v>6</v>
      </c>
      <c r="D217" s="175" t="s">
        <v>6</v>
      </c>
      <c r="E217" s="175" t="s">
        <v>6</v>
      </c>
      <c r="F217" s="175" t="s">
        <v>6</v>
      </c>
      <c r="G217" s="96"/>
      <c r="H217" s="172"/>
    </row>
    <row r="218" spans="1:8" s="57" customFormat="1" ht="24" customHeight="1" x14ac:dyDescent="0.2">
      <c r="B218" s="80">
        <f t="array" ref="B218:C218">Jours+36+DATE(Calendrier10ans,OptionCalendrier10mois,1)-WEEKDAY(DATE(Calendrier10ans,OptionCalendrier10mois,1),OptionJoursemaine)</f>
        <v>44501</v>
      </c>
      <c r="C218" s="81">
        <v>44502</v>
      </c>
      <c r="D218" s="50" t="s">
        <v>1</v>
      </c>
      <c r="E218" s="51"/>
      <c r="F218" s="51"/>
      <c r="G218" s="51"/>
      <c r="H218" s="52"/>
    </row>
    <row r="219" spans="1:8" s="57" customFormat="1" ht="24" customHeight="1" x14ac:dyDescent="0.2">
      <c r="B219" s="165"/>
      <c r="C219" s="165"/>
      <c r="D219" s="101"/>
      <c r="E219" s="101"/>
      <c r="F219" s="101"/>
      <c r="G219" s="101"/>
      <c r="H219" s="173"/>
    </row>
    <row r="220" spans="1:8" ht="24.75" customHeight="1" x14ac:dyDescent="0.2">
      <c r="B220" s="166"/>
      <c r="C220" s="166"/>
      <c r="D220" s="170"/>
      <c r="E220" s="170"/>
      <c r="F220" s="170"/>
      <c r="G220" s="170"/>
      <c r="H220" s="171"/>
    </row>
    <row r="221" spans="1:8" s="60" customFormat="1" ht="9" customHeight="1" x14ac:dyDescent="0.2">
      <c r="B221" s="61"/>
      <c r="C221" s="61"/>
      <c r="D221" s="62"/>
      <c r="E221" s="62"/>
      <c r="F221" s="62"/>
      <c r="G221" s="62"/>
      <c r="H221" s="62"/>
    </row>
    <row r="222" spans="1:8" s="55" customFormat="1" ht="95.25" customHeight="1" x14ac:dyDescent="0.2">
      <c r="A222" s="53"/>
      <c r="B222" s="1">
        <f>YEAR(DATE(Calendrier10ans,OptionCalendrier10mois+1,1))</f>
        <v>2021</v>
      </c>
      <c r="C222" s="54" t="str">
        <f>TEXT(DATE(Calendrier10ans,OptionCalendrier10mois+1,1),"mmmm")</f>
        <v>novembre</v>
      </c>
      <c r="D222" s="54"/>
    </row>
    <row r="223" spans="1:8" ht="9" customHeight="1" x14ac:dyDescent="0.2"/>
    <row r="224" spans="1:8" s="56" customFormat="1" ht="24" customHeight="1" x14ac:dyDescent="0.2">
      <c r="B224" s="28" t="str">
        <f t="shared" ref="B224:H224" si="9">TEXT(B225,"jjjj")</f>
        <v>lundi</v>
      </c>
      <c r="C224" s="26" t="str">
        <f t="shared" si="9"/>
        <v>mardi</v>
      </c>
      <c r="D224" s="27" t="str">
        <f t="shared" si="9"/>
        <v>mercredi</v>
      </c>
      <c r="E224" s="26" t="str">
        <f t="shared" si="9"/>
        <v>jeudi</v>
      </c>
      <c r="F224" s="27" t="str">
        <f t="shared" si="9"/>
        <v>vendredi</v>
      </c>
      <c r="G224" s="26" t="str">
        <f t="shared" si="9"/>
        <v>samedi</v>
      </c>
      <c r="H224" s="29" t="str">
        <f t="shared" si="9"/>
        <v>dimanche</v>
      </c>
    </row>
    <row r="225" spans="2:8" s="57" customFormat="1" ht="24" customHeight="1" x14ac:dyDescent="0.2">
      <c r="B225" s="67">
        <f t="array" ref="B225:H225">Jours+1+DATE(Calendrier11ans,OptionCalendrier11mois,1)-WEEKDAY(DATE(Calendrier11ans,OptionCalendrier11mois,1),OptionJoursemaine)</f>
        <v>44501</v>
      </c>
      <c r="C225" s="64">
        <v>44502</v>
      </c>
      <c r="D225" s="67">
        <v>44503</v>
      </c>
      <c r="E225" s="64">
        <v>44504</v>
      </c>
      <c r="F225" s="67">
        <v>44505</v>
      </c>
      <c r="G225" s="64">
        <v>44506</v>
      </c>
      <c r="H225" s="67">
        <v>44507</v>
      </c>
    </row>
    <row r="226" spans="2:8" s="57" customFormat="1" ht="24" customHeight="1" x14ac:dyDescent="0.2">
      <c r="B226" s="108" t="s">
        <v>4</v>
      </c>
      <c r="C226" s="108" t="s">
        <v>4</v>
      </c>
      <c r="D226" s="108" t="s">
        <v>4</v>
      </c>
      <c r="E226" s="108" t="s">
        <v>4</v>
      </c>
      <c r="F226" s="108" t="s">
        <v>4</v>
      </c>
      <c r="G226" s="98" t="s">
        <v>5</v>
      </c>
      <c r="H226" s="98" t="s">
        <v>5</v>
      </c>
    </row>
    <row r="227" spans="2:8" ht="24" customHeight="1" x14ac:dyDescent="0.2">
      <c r="B227" s="176" t="s">
        <v>6</v>
      </c>
      <c r="C227" s="176" t="s">
        <v>6</v>
      </c>
      <c r="D227" s="176" t="s">
        <v>6</v>
      </c>
      <c r="E227" s="176" t="s">
        <v>6</v>
      </c>
      <c r="F227" s="176" t="s">
        <v>6</v>
      </c>
      <c r="G227" s="115"/>
      <c r="H227" s="114"/>
    </row>
    <row r="228" spans="2:8" s="57" customFormat="1" ht="24" customHeight="1" x14ac:dyDescent="0.2">
      <c r="B228" s="68">
        <f t="array" ref="B228:H228">Jours+8+DATE(Calendrier11ans,OptionCalendrier11mois,1)-WEEKDAY(DATE(Calendrier11ans,OptionCalendrier11mois,1),OptionJoursemaine)</f>
        <v>44508</v>
      </c>
      <c r="C228" s="69">
        <v>44509</v>
      </c>
      <c r="D228" s="68">
        <v>44510</v>
      </c>
      <c r="E228" s="69">
        <v>44511</v>
      </c>
      <c r="F228" s="68">
        <v>44512</v>
      </c>
      <c r="G228" s="69">
        <v>44513</v>
      </c>
      <c r="H228" s="68">
        <v>44514</v>
      </c>
    </row>
    <row r="229" spans="2:8" s="57" customFormat="1" ht="24" customHeight="1" x14ac:dyDescent="0.2">
      <c r="B229" s="108" t="s">
        <v>4</v>
      </c>
      <c r="C229" s="108" t="s">
        <v>4</v>
      </c>
      <c r="D229" s="108" t="s">
        <v>4</v>
      </c>
      <c r="E229" s="108" t="s">
        <v>4</v>
      </c>
      <c r="F229" s="108" t="s">
        <v>4</v>
      </c>
      <c r="G229" s="98" t="s">
        <v>5</v>
      </c>
      <c r="H229" s="98" t="s">
        <v>5</v>
      </c>
    </row>
    <row r="230" spans="2:8" ht="24.75" customHeight="1" x14ac:dyDescent="0.2">
      <c r="B230" s="176" t="s">
        <v>6</v>
      </c>
      <c r="C230" s="176" t="s">
        <v>6</v>
      </c>
      <c r="D230" s="176" t="s">
        <v>6</v>
      </c>
      <c r="E230" s="176" t="s">
        <v>6</v>
      </c>
      <c r="F230" s="176" t="s">
        <v>6</v>
      </c>
      <c r="G230" s="115"/>
      <c r="H230" s="114"/>
    </row>
    <row r="231" spans="2:8" s="57" customFormat="1" ht="24" customHeight="1" x14ac:dyDescent="0.2">
      <c r="B231" s="67">
        <f t="array" ref="B231:H231">Jours+15+DATE(Calendrier11ans,OptionCalendrier11mois,1)-WEEKDAY(DATE(Calendrier11ans,OptionCalendrier11mois,1),OptionJoursemaine)</f>
        <v>44515</v>
      </c>
      <c r="C231" s="64">
        <v>44516</v>
      </c>
      <c r="D231" s="67">
        <v>44517</v>
      </c>
      <c r="E231" s="64">
        <v>44518</v>
      </c>
      <c r="F231" s="67">
        <v>44519</v>
      </c>
      <c r="G231" s="64">
        <v>44520</v>
      </c>
      <c r="H231" s="67">
        <v>44521</v>
      </c>
    </row>
    <row r="232" spans="2:8" ht="24.75" customHeight="1" x14ac:dyDescent="0.2">
      <c r="B232" s="108" t="s">
        <v>4</v>
      </c>
      <c r="C232" s="108" t="s">
        <v>4</v>
      </c>
      <c r="D232" s="108" t="s">
        <v>4</v>
      </c>
      <c r="E232" s="108" t="s">
        <v>4</v>
      </c>
      <c r="F232" s="108" t="s">
        <v>4</v>
      </c>
      <c r="G232" s="98" t="s">
        <v>5</v>
      </c>
      <c r="H232" s="98" t="s">
        <v>5</v>
      </c>
    </row>
    <row r="233" spans="2:8" ht="24.75" customHeight="1" x14ac:dyDescent="0.2">
      <c r="B233" s="176" t="s">
        <v>6</v>
      </c>
      <c r="C233" s="176" t="s">
        <v>6</v>
      </c>
      <c r="D233" s="176" t="s">
        <v>6</v>
      </c>
      <c r="E233" s="176" t="s">
        <v>6</v>
      </c>
      <c r="F233" s="176" t="s">
        <v>6</v>
      </c>
      <c r="G233" s="115"/>
      <c r="H233" s="114"/>
    </row>
    <row r="234" spans="2:8" s="57" customFormat="1" ht="24" customHeight="1" x14ac:dyDescent="0.2">
      <c r="B234" s="68">
        <f t="array" ref="B234:H234">Jours+22+DATE(Calendrier11ans,OptionCalendrier11mois,1)-WEEKDAY(DATE(Calendrier11ans,OptionCalendrier11mois,1),OptionJoursemaine)</f>
        <v>44522</v>
      </c>
      <c r="C234" s="69">
        <v>44523</v>
      </c>
      <c r="D234" s="68">
        <v>44524</v>
      </c>
      <c r="E234" s="69">
        <v>44525</v>
      </c>
      <c r="F234" s="68">
        <v>44526</v>
      </c>
      <c r="G234" s="69">
        <v>44527</v>
      </c>
      <c r="H234" s="68">
        <v>44528</v>
      </c>
    </row>
    <row r="235" spans="2:8" s="57" customFormat="1" ht="24" customHeight="1" x14ac:dyDescent="0.2">
      <c r="B235" s="108" t="s">
        <v>4</v>
      </c>
      <c r="C235" s="108" t="s">
        <v>4</v>
      </c>
      <c r="D235" s="108" t="s">
        <v>4</v>
      </c>
      <c r="E235" s="108" t="s">
        <v>4</v>
      </c>
      <c r="F235" s="108" t="s">
        <v>4</v>
      </c>
      <c r="G235" s="98" t="s">
        <v>5</v>
      </c>
      <c r="H235" s="98" t="s">
        <v>5</v>
      </c>
    </row>
    <row r="236" spans="2:8" ht="24.75" customHeight="1" x14ac:dyDescent="0.2">
      <c r="B236" s="176" t="s">
        <v>6</v>
      </c>
      <c r="C236" s="176" t="s">
        <v>6</v>
      </c>
      <c r="D236" s="176" t="s">
        <v>6</v>
      </c>
      <c r="E236" s="176" t="s">
        <v>6</v>
      </c>
      <c r="F236" s="176" t="s">
        <v>6</v>
      </c>
      <c r="G236" s="115"/>
      <c r="H236" s="114"/>
    </row>
    <row r="237" spans="2:8" s="57" customFormat="1" ht="24" customHeight="1" x14ac:dyDescent="0.2">
      <c r="B237" s="68">
        <f t="array" ref="B237:H237">Jours+29+DATE(Calendrier11ans,OptionCalendrier11mois,1)-WEEKDAY(DATE(Calendrier11ans,OptionCalendrier11mois,1),OptionJoursemaine)</f>
        <v>44529</v>
      </c>
      <c r="C237" s="69">
        <v>44530</v>
      </c>
      <c r="D237" s="68">
        <v>44531</v>
      </c>
      <c r="E237" s="69">
        <v>44532</v>
      </c>
      <c r="F237" s="68">
        <v>44533</v>
      </c>
      <c r="G237" s="69">
        <v>44534</v>
      </c>
      <c r="H237" s="68">
        <v>44535</v>
      </c>
    </row>
    <row r="238" spans="2:8" s="57" customFormat="1" ht="24" customHeight="1" x14ac:dyDescent="0.2">
      <c r="B238" s="108" t="s">
        <v>4</v>
      </c>
      <c r="C238" s="108" t="s">
        <v>4</v>
      </c>
      <c r="D238" s="111"/>
      <c r="E238" s="82"/>
      <c r="F238" s="111"/>
      <c r="G238" s="82"/>
      <c r="H238" s="111"/>
    </row>
    <row r="239" spans="2:8" ht="24.75" customHeight="1" x14ac:dyDescent="0.2">
      <c r="B239" s="176" t="s">
        <v>6</v>
      </c>
      <c r="C239" s="176" t="s">
        <v>6</v>
      </c>
      <c r="D239" s="110"/>
      <c r="E239" s="96"/>
      <c r="F239" s="110"/>
      <c r="G239" s="96"/>
      <c r="H239" s="110"/>
    </row>
    <row r="240" spans="2:8" s="57" customFormat="1" ht="24" customHeight="1" x14ac:dyDescent="0.2">
      <c r="B240" s="68">
        <f t="array" ref="B240:C240">Jours+36+DATE(Calendrier11ans,OptionCalendrier11mois,1)-WEEKDAY(DATE(Calendrier11ans,OptionCalendrier11mois,1),OptionJoursemaine)</f>
        <v>44536</v>
      </c>
      <c r="C240" s="69">
        <v>44537</v>
      </c>
      <c r="D240" s="38" t="s">
        <v>1</v>
      </c>
      <c r="E240" s="39"/>
      <c r="F240" s="39"/>
      <c r="G240" s="39"/>
      <c r="H240" s="40"/>
    </row>
    <row r="241" spans="1:8" s="57" customFormat="1" ht="24" customHeight="1" x14ac:dyDescent="0.2">
      <c r="B241" s="111"/>
      <c r="C241" s="82"/>
      <c r="D241" s="112"/>
      <c r="E241" s="101"/>
      <c r="F241" s="101"/>
      <c r="G241" s="101"/>
      <c r="H241" s="113"/>
    </row>
    <row r="242" spans="1:8" ht="24.75" customHeight="1" x14ac:dyDescent="0.2">
      <c r="B242" s="114"/>
      <c r="C242" s="115"/>
      <c r="D242" s="116"/>
      <c r="E242" s="117"/>
      <c r="F242" s="117"/>
      <c r="G242" s="117"/>
      <c r="H242" s="118"/>
    </row>
    <row r="243" spans="1:8" s="60" customFormat="1" ht="9" customHeight="1" x14ac:dyDescent="0.2">
      <c r="B243" s="61"/>
      <c r="C243" s="61"/>
      <c r="D243" s="62"/>
      <c r="E243" s="62"/>
      <c r="F243" s="62"/>
      <c r="G243" s="62"/>
      <c r="H243" s="62"/>
    </row>
    <row r="244" spans="1:8" s="55" customFormat="1" ht="95.25" customHeight="1" x14ac:dyDescent="0.2">
      <c r="A244" s="53"/>
      <c r="B244" s="1">
        <f>YEAR(DATE(Calendrier11ans,OptionCalendrier11mois+1,1))</f>
        <v>2021</v>
      </c>
      <c r="C244" s="54" t="str">
        <f>TEXT(DATE(Calendrier11ans,OptionCalendrier11mois+1,1),"mmmm")</f>
        <v>décembre</v>
      </c>
      <c r="D244" s="54"/>
    </row>
    <row r="245" spans="1:8" ht="9" customHeight="1" x14ac:dyDescent="0.2"/>
    <row r="246" spans="1:8" s="56" customFormat="1" ht="24" customHeight="1" x14ac:dyDescent="0.2">
      <c r="B246" s="14" t="str">
        <f t="shared" ref="B246:H246" si="10">TEXT(B247,"jjjj")</f>
        <v>lundi</v>
      </c>
      <c r="C246" s="15" t="str">
        <f t="shared" si="10"/>
        <v>mardi</v>
      </c>
      <c r="D246" s="16" t="str">
        <f t="shared" si="10"/>
        <v>mercredi</v>
      </c>
      <c r="E246" s="15" t="str">
        <f t="shared" si="10"/>
        <v>jeudi</v>
      </c>
      <c r="F246" s="16" t="str">
        <f t="shared" si="10"/>
        <v>vendredi</v>
      </c>
      <c r="G246" s="15" t="str">
        <f t="shared" si="10"/>
        <v>samedi</v>
      </c>
      <c r="H246" s="17" t="str">
        <f t="shared" si="10"/>
        <v>dimanche</v>
      </c>
    </row>
    <row r="247" spans="1:8" s="57" customFormat="1" ht="24" customHeight="1" x14ac:dyDescent="0.2">
      <c r="B247" s="70">
        <f t="array" ref="B247:H247">Jours+1+DATE(Calendrier12ans,OptionCalendrier12mois,1)-WEEKDAY(DATE(Calendrier12ans,OptionCalendrier12mois,1),OptionJoursemaine)</f>
        <v>44529</v>
      </c>
      <c r="C247" s="64">
        <v>44530</v>
      </c>
      <c r="D247" s="70">
        <v>44531</v>
      </c>
      <c r="E247" s="64">
        <v>44532</v>
      </c>
      <c r="F247" s="70">
        <v>44533</v>
      </c>
      <c r="G247" s="64">
        <v>44534</v>
      </c>
      <c r="H247" s="70">
        <v>44535</v>
      </c>
    </row>
    <row r="248" spans="1:8" s="57" customFormat="1" ht="24" customHeight="1" x14ac:dyDescent="0.2">
      <c r="B248" s="119"/>
      <c r="C248" s="82"/>
      <c r="D248" s="178" t="s">
        <v>4</v>
      </c>
      <c r="E248" s="178" t="s">
        <v>4</v>
      </c>
      <c r="F248" s="178" t="s">
        <v>4</v>
      </c>
      <c r="G248" s="98" t="s">
        <v>5</v>
      </c>
      <c r="H248" s="98" t="s">
        <v>5</v>
      </c>
    </row>
    <row r="249" spans="1:8" ht="24.75" customHeight="1" x14ac:dyDescent="0.2">
      <c r="B249" s="121"/>
      <c r="C249" s="96"/>
      <c r="D249" s="177" t="s">
        <v>6</v>
      </c>
      <c r="E249" s="177" t="s">
        <v>6</v>
      </c>
      <c r="F249" s="177" t="s">
        <v>6</v>
      </c>
      <c r="G249" s="96"/>
      <c r="H249" s="121"/>
    </row>
    <row r="250" spans="1:8" s="57" customFormat="1" ht="24" customHeight="1" x14ac:dyDescent="0.2">
      <c r="B250" s="71">
        <f t="array" ref="B250:H250">Jours+8+DATE(Calendrier12ans,OptionCalendrier12mois,1)-WEEKDAY(DATE(Calendrier12ans,OptionCalendrier12mois,1),OptionJoursemaine)</f>
        <v>44536</v>
      </c>
      <c r="C250" s="72">
        <v>44537</v>
      </c>
      <c r="D250" s="71">
        <v>44538</v>
      </c>
      <c r="E250" s="72">
        <v>44539</v>
      </c>
      <c r="F250" s="71">
        <v>44540</v>
      </c>
      <c r="G250" s="72">
        <v>44541</v>
      </c>
      <c r="H250" s="71">
        <v>44542</v>
      </c>
    </row>
    <row r="251" spans="1:8" s="57" customFormat="1" ht="24" customHeight="1" x14ac:dyDescent="0.2">
      <c r="B251" s="178" t="s">
        <v>4</v>
      </c>
      <c r="C251" s="178" t="s">
        <v>4</v>
      </c>
      <c r="D251" s="178" t="s">
        <v>4</v>
      </c>
      <c r="E251" s="178" t="s">
        <v>4</v>
      </c>
      <c r="F251" s="178" t="s">
        <v>4</v>
      </c>
      <c r="G251" s="98" t="s">
        <v>5</v>
      </c>
      <c r="H251" s="98" t="s">
        <v>5</v>
      </c>
    </row>
    <row r="252" spans="1:8" ht="24.75" customHeight="1" x14ac:dyDescent="0.2">
      <c r="B252" s="177" t="s">
        <v>6</v>
      </c>
      <c r="C252" s="177" t="s">
        <v>6</v>
      </c>
      <c r="D252" s="177" t="s">
        <v>6</v>
      </c>
      <c r="E252" s="177" t="s">
        <v>6</v>
      </c>
      <c r="F252" s="177" t="s">
        <v>6</v>
      </c>
      <c r="G252" s="96"/>
      <c r="H252" s="121"/>
    </row>
    <row r="253" spans="1:8" s="57" customFormat="1" ht="24" customHeight="1" x14ac:dyDescent="0.2">
      <c r="B253" s="71">
        <f t="array" ref="B253:H253">Jours+15+DATE(Calendrier12ans,OptionCalendrier12mois,1)-WEEKDAY(DATE(Calendrier12ans,OptionCalendrier12mois,1),OptionJoursemaine)</f>
        <v>44543</v>
      </c>
      <c r="C253" s="72">
        <v>44544</v>
      </c>
      <c r="D253" s="71">
        <v>44545</v>
      </c>
      <c r="E253" s="72">
        <v>44546</v>
      </c>
      <c r="F253" s="71">
        <v>44547</v>
      </c>
      <c r="G253" s="72">
        <v>44548</v>
      </c>
      <c r="H253" s="71">
        <v>44549</v>
      </c>
    </row>
    <row r="254" spans="1:8" s="57" customFormat="1" ht="24" customHeight="1" x14ac:dyDescent="0.2">
      <c r="B254" s="178" t="s">
        <v>4</v>
      </c>
      <c r="C254" s="178" t="s">
        <v>4</v>
      </c>
      <c r="D254" s="178" t="s">
        <v>4</v>
      </c>
      <c r="E254" s="178" t="s">
        <v>4</v>
      </c>
      <c r="F254" s="178" t="s">
        <v>4</v>
      </c>
      <c r="G254" s="98" t="s">
        <v>5</v>
      </c>
      <c r="H254" s="98" t="s">
        <v>5</v>
      </c>
    </row>
    <row r="255" spans="1:8" ht="24.75" customHeight="1" x14ac:dyDescent="0.2">
      <c r="B255" s="177" t="s">
        <v>6</v>
      </c>
      <c r="C255" s="177" t="s">
        <v>6</v>
      </c>
      <c r="D255" s="177" t="s">
        <v>6</v>
      </c>
      <c r="E255" s="177" t="s">
        <v>6</v>
      </c>
      <c r="F255" s="177" t="s">
        <v>6</v>
      </c>
      <c r="G255" s="96"/>
      <c r="H255" s="121"/>
    </row>
    <row r="256" spans="1:8" s="57" customFormat="1" ht="24" customHeight="1" x14ac:dyDescent="0.2">
      <c r="B256" s="71">
        <f t="array" ref="B256:H256">Jours+22+DATE(Calendrier12ans,OptionCalendrier12mois,1)-WEEKDAY(DATE(Calendrier12ans,OptionCalendrier12mois,1),OptionJoursemaine)</f>
        <v>44550</v>
      </c>
      <c r="C256" s="72">
        <v>44551</v>
      </c>
      <c r="D256" s="71">
        <v>44552</v>
      </c>
      <c r="E256" s="72">
        <v>44553</v>
      </c>
      <c r="F256" s="71">
        <v>44554</v>
      </c>
      <c r="G256" s="72">
        <v>44555</v>
      </c>
      <c r="H256" s="71">
        <v>44556</v>
      </c>
    </row>
    <row r="257" spans="2:8" s="57" customFormat="1" ht="24" customHeight="1" x14ac:dyDescent="0.2">
      <c r="B257" s="178" t="s">
        <v>4</v>
      </c>
      <c r="C257" s="178" t="s">
        <v>4</v>
      </c>
      <c r="D257" s="178" t="s">
        <v>4</v>
      </c>
      <c r="E257" s="178" t="s">
        <v>4</v>
      </c>
      <c r="F257" s="178" t="s">
        <v>4</v>
      </c>
      <c r="G257" s="98" t="s">
        <v>5</v>
      </c>
      <c r="H257" s="98" t="s">
        <v>5</v>
      </c>
    </row>
    <row r="258" spans="2:8" ht="24.75" customHeight="1" x14ac:dyDescent="0.2">
      <c r="B258" s="177" t="s">
        <v>6</v>
      </c>
      <c r="C258" s="177" t="s">
        <v>6</v>
      </c>
      <c r="D258" s="177" t="s">
        <v>6</v>
      </c>
      <c r="E258" s="177" t="s">
        <v>6</v>
      </c>
      <c r="F258" s="177" t="s">
        <v>6</v>
      </c>
      <c r="G258" s="96"/>
      <c r="H258" s="121"/>
    </row>
    <row r="259" spans="2:8" s="57" customFormat="1" ht="24" customHeight="1" x14ac:dyDescent="0.2">
      <c r="B259" s="71">
        <f t="array" ref="B259:H259">Jours+29+DATE(Calendrier12ans,OptionCalendrier12mois,1)-WEEKDAY(DATE(Calendrier12ans,OptionCalendrier12mois,1),OptionJoursemaine)</f>
        <v>44557</v>
      </c>
      <c r="C259" s="72">
        <v>44558</v>
      </c>
      <c r="D259" s="71">
        <v>44559</v>
      </c>
      <c r="E259" s="72">
        <v>44560</v>
      </c>
      <c r="F259" s="71">
        <v>44561</v>
      </c>
      <c r="G259" s="72">
        <v>44562</v>
      </c>
      <c r="H259" s="71">
        <v>44563</v>
      </c>
    </row>
    <row r="260" spans="2:8" s="57" customFormat="1" ht="24" customHeight="1" x14ac:dyDescent="0.2">
      <c r="B260" s="178" t="s">
        <v>4</v>
      </c>
      <c r="C260" s="178" t="s">
        <v>4</v>
      </c>
      <c r="D260" s="178" t="s">
        <v>4</v>
      </c>
      <c r="E260" s="178" t="s">
        <v>4</v>
      </c>
      <c r="F260" s="178" t="s">
        <v>4</v>
      </c>
      <c r="G260" s="82"/>
      <c r="H260" s="119"/>
    </row>
    <row r="261" spans="2:8" ht="24" customHeight="1" x14ac:dyDescent="0.2">
      <c r="B261" s="177" t="s">
        <v>6</v>
      </c>
      <c r="C261" s="177" t="s">
        <v>6</v>
      </c>
      <c r="D261" s="177" t="s">
        <v>6</v>
      </c>
      <c r="E261" s="177" t="s">
        <v>6</v>
      </c>
      <c r="F261" s="177" t="s">
        <v>6</v>
      </c>
      <c r="G261" s="127"/>
      <c r="H261" s="126"/>
    </row>
    <row r="262" spans="2:8" s="57" customFormat="1" ht="24" customHeight="1" x14ac:dyDescent="0.2">
      <c r="B262" s="71">
        <f t="array" ref="B262:C262">Jours+36+DATE(Calendrier12ans,OptionCalendrier12mois,1)-WEEKDAY(DATE(Calendrier12ans,OptionCalendrier12mois,1),OptionJoursemaine)</f>
        <v>44564</v>
      </c>
      <c r="C262" s="72">
        <v>44565</v>
      </c>
      <c r="D262" s="41" t="s">
        <v>1</v>
      </c>
      <c r="E262" s="42"/>
      <c r="F262" s="42"/>
      <c r="G262" s="42"/>
      <c r="H262" s="43"/>
    </row>
    <row r="263" spans="2:8" s="57" customFormat="1" ht="24" customHeight="1" x14ac:dyDescent="0.2">
      <c r="B263" s="119"/>
      <c r="C263" s="82"/>
      <c r="D263" s="124"/>
      <c r="E263" s="101"/>
      <c r="F263" s="101"/>
      <c r="G263" s="101"/>
      <c r="H263" s="125"/>
    </row>
    <row r="264" spans="2:8" ht="24" customHeight="1" x14ac:dyDescent="0.2">
      <c r="B264" s="126"/>
      <c r="C264" s="127"/>
      <c r="D264" s="128"/>
      <c r="E264" s="129"/>
      <c r="F264" s="129"/>
      <c r="G264" s="129"/>
      <c r="H264" s="130"/>
    </row>
  </sheetData>
  <mergeCells count="33">
    <mergeCell ref="D130:H130"/>
    <mergeCell ref="D152:H152"/>
    <mergeCell ref="D132:H132"/>
    <mergeCell ref="C68:D68"/>
    <mergeCell ref="C90:D90"/>
    <mergeCell ref="C112:D112"/>
    <mergeCell ref="C134:D134"/>
    <mergeCell ref="D264:H264"/>
    <mergeCell ref="D218:H218"/>
    <mergeCell ref="D198:H198"/>
    <mergeCell ref="D262:H262"/>
    <mergeCell ref="C244:D244"/>
    <mergeCell ref="D242:H242"/>
    <mergeCell ref="C156:D156"/>
    <mergeCell ref="C178:D178"/>
    <mergeCell ref="C200:D200"/>
    <mergeCell ref="C222:D222"/>
    <mergeCell ref="C2:D2"/>
    <mergeCell ref="D240:H240"/>
    <mergeCell ref="D20:H20"/>
    <mergeCell ref="D22:H22"/>
    <mergeCell ref="D66:H66"/>
    <mergeCell ref="D88:H88"/>
    <mergeCell ref="D110:H110"/>
    <mergeCell ref="D86:H86"/>
    <mergeCell ref="D108:H108"/>
    <mergeCell ref="D42:H42"/>
    <mergeCell ref="D44:H44"/>
    <mergeCell ref="D64:H64"/>
    <mergeCell ref="C46:D46"/>
    <mergeCell ref="D174:H174"/>
    <mergeCell ref="D196:H196"/>
    <mergeCell ref="C24:D24"/>
  </mergeCells>
  <phoneticPr fontId="2" type="noConversion"/>
  <conditionalFormatting sqref="B5:H5 B8:H8 B11:H11 B14:H14 B17:H17 B20:C21">
    <cfRule type="expression" dxfId="155" priority="187">
      <formula>MONTH(B5)&lt;&gt;OptionCalendrier1mois</formula>
    </cfRule>
  </conditionalFormatting>
  <conditionalFormatting sqref="B27:H28 B30:H30 B42:C43">
    <cfRule type="expression" dxfId="154" priority="176">
      <formula>MONTH(B27)&lt;&gt;OptionCalendrier2mois</formula>
    </cfRule>
  </conditionalFormatting>
  <conditionalFormatting sqref="B49:H49 B52:H52 B58:H58 B64:C65">
    <cfRule type="expression" dxfId="153" priority="174">
      <formula>MONTH(B49)&lt;&gt;OptionCalendrier3mois</formula>
    </cfRule>
  </conditionalFormatting>
  <conditionalFormatting sqref="B74:H74 B87:C87 C86 B71:H72">
    <cfRule type="expression" dxfId="152" priority="172">
      <formula>MONTH(B71)&lt;&gt;OptionCalendrier4mois</formula>
    </cfRule>
  </conditionalFormatting>
  <conditionalFormatting sqref="B108:C108 B100:H100 B93:H94 B96:H97 B103:F103 B106:F106 C109">
    <cfRule type="expression" dxfId="151" priority="170">
      <formula>MONTH(B93)&lt;&gt;OptionCalendrier5mois</formula>
    </cfRule>
  </conditionalFormatting>
  <conditionalFormatting sqref="B115:H115 E128:H128 B130:C131 B116:C116 B118:H119 B122:F122">
    <cfRule type="expression" dxfId="150" priority="168">
      <formula>MONTH(B115)&lt;&gt;OptionCalendrier6mois</formula>
    </cfRule>
  </conditionalFormatting>
  <conditionalFormatting sqref="B140:H140 B152:C152 B137:H137 B138:E138 G138:H138">
    <cfRule type="expression" dxfId="149" priority="166">
      <formula>MONTH(B137)&lt;&gt;OptionCalendrier7mois</formula>
    </cfRule>
  </conditionalFormatting>
  <conditionalFormatting sqref="B174:C174 G169:H169 B166:H166 B162:H162 B159:H160 B172:H172 B163 G163:H163">
    <cfRule type="expression" dxfId="148" priority="164">
      <formula>MONTH(B159)&lt;&gt;OptionCalendrier8mois</formula>
    </cfRule>
  </conditionalFormatting>
  <conditionalFormatting sqref="B181:H181 B184:H184 B196:C197 B182:D182 G182:H182 G185:H185 B194:H194">
    <cfRule type="expression" dxfId="23" priority="162">
      <formula>MONTH(B181)&lt;&gt;OptionCalendrier9mois</formula>
    </cfRule>
  </conditionalFormatting>
  <conditionalFormatting sqref="B206:H206 B218:C219 B203:H204 B207 G207:H207">
    <cfRule type="expression" dxfId="147" priority="152">
      <formula>MONTH(B203)&lt;&gt;OptionCalendrier10mois</formula>
    </cfRule>
  </conditionalFormatting>
  <conditionalFormatting sqref="B225:H225 B228:H228 B231:H231 B234:H234 D238:H238 B240:C241">
    <cfRule type="expression" dxfId="146" priority="151">
      <formula>MONTH(B225)&lt;&gt;OptionCalendrier11mois</formula>
    </cfRule>
  </conditionalFormatting>
  <conditionalFormatting sqref="B247:H247 B250:H250 G260:H260 B262:C263 B248:D248 G248:H248 G251:H251">
    <cfRule type="expression" dxfId="145" priority="150">
      <formula>MONTH(B247)&lt;&gt;OptionCalendrier12mois</formula>
    </cfRule>
  </conditionalFormatting>
  <conditionalFormatting sqref="B6:H6">
    <cfRule type="expression" dxfId="143" priority="145">
      <formula>MONTH(B6)&lt;&gt;OptionCalendrier1mois</formula>
    </cfRule>
  </conditionalFormatting>
  <conditionalFormatting sqref="B31:H31">
    <cfRule type="expression" dxfId="140" priority="144">
      <formula>MONTH(B31)&lt;&gt;OptionCalendrier2mois</formula>
    </cfRule>
  </conditionalFormatting>
  <conditionalFormatting sqref="B40:H40">
    <cfRule type="expression" dxfId="139" priority="141">
      <formula>MONTH(B40)&lt;&gt;OptionCalendrier2mois</formula>
    </cfRule>
  </conditionalFormatting>
  <conditionalFormatting sqref="B39:H39">
    <cfRule type="expression" dxfId="138" priority="138">
      <formula>MONTH(B39)&lt;&gt;OptionCalendrier2mois</formula>
    </cfRule>
  </conditionalFormatting>
  <conditionalFormatting sqref="B33:H33">
    <cfRule type="expression" dxfId="137" priority="140">
      <formula>MONTH(B33)&lt;&gt;OptionCalendrier2mois</formula>
    </cfRule>
  </conditionalFormatting>
  <conditionalFormatting sqref="B36:H36">
    <cfRule type="expression" dxfId="136" priority="139">
      <formula>MONTH(B36)&lt;&gt;OptionCalendrier2mois</formula>
    </cfRule>
  </conditionalFormatting>
  <conditionalFormatting sqref="B55:H55">
    <cfRule type="expression" dxfId="135" priority="137">
      <formula>MONTH(B55)&lt;&gt;OptionCalendrier3mois</formula>
    </cfRule>
  </conditionalFormatting>
  <conditionalFormatting sqref="B53:H53">
    <cfRule type="expression" dxfId="134" priority="136">
      <formula>MONTH(B53)&lt;&gt;OptionCalendrier3mois</formula>
    </cfRule>
  </conditionalFormatting>
  <conditionalFormatting sqref="E62:H62">
    <cfRule type="expression" dxfId="133" priority="133">
      <formula>MONTH(E62)&lt;&gt;OptionCalendrier3mois</formula>
    </cfRule>
  </conditionalFormatting>
  <conditionalFormatting sqref="B61:H61">
    <cfRule type="expression" dxfId="132" priority="132">
      <formula>MONTH(B61)&lt;&gt;OptionCalendrier3mois</formula>
    </cfRule>
  </conditionalFormatting>
  <conditionalFormatting sqref="B77:H77">
    <cfRule type="expression" dxfId="131" priority="131">
      <formula>MONTH(B77)&lt;&gt;OptionCalendrier4mois</formula>
    </cfRule>
  </conditionalFormatting>
  <conditionalFormatting sqref="B80:H80 B78:F78">
    <cfRule type="expression" dxfId="130" priority="130">
      <formula>MONTH(B78)&lt;&gt;OptionCalendrier4mois</formula>
    </cfRule>
  </conditionalFormatting>
  <conditionalFormatting sqref="B83:H83">
    <cfRule type="expression" dxfId="129" priority="129">
      <formula>MONTH(B83)&lt;&gt;OptionCalendrier4mois</formula>
    </cfRule>
  </conditionalFormatting>
  <conditionalFormatting sqref="G84:H84">
    <cfRule type="expression" dxfId="128" priority="128">
      <formula>MONTH(G84)&lt;&gt;OptionCalendrier4mois</formula>
    </cfRule>
  </conditionalFormatting>
  <conditionalFormatting sqref="B86">
    <cfRule type="expression" dxfId="127" priority="127">
      <formula>MONTH(B86)&lt;&gt;OptionCalendrier4mois</formula>
    </cfRule>
  </conditionalFormatting>
  <conditionalFormatting sqref="B99:H99">
    <cfRule type="expression" dxfId="126" priority="126">
      <formula>MONTH(B99)&lt;&gt;OptionCalendrier5mois</formula>
    </cfRule>
  </conditionalFormatting>
  <conditionalFormatting sqref="B102:H102">
    <cfRule type="expression" dxfId="125" priority="125">
      <formula>MONTH(B102)&lt;&gt;OptionCalendrier5mois</formula>
    </cfRule>
  </conditionalFormatting>
  <conditionalFormatting sqref="B105:H105">
    <cfRule type="expression" dxfId="124" priority="124">
      <formula>MONTH(B105)&lt;&gt;OptionCalendrier5mois</formula>
    </cfRule>
  </conditionalFormatting>
  <conditionalFormatting sqref="B121:H121">
    <cfRule type="expression" dxfId="123" priority="123">
      <formula>MONTH(B121)&lt;&gt;OptionCalendrier6mois</formula>
    </cfRule>
  </conditionalFormatting>
  <conditionalFormatting sqref="B124:H124">
    <cfRule type="expression" dxfId="122" priority="122">
      <formula>MONTH(B124)&lt;&gt;OptionCalendrier6mois</formula>
    </cfRule>
  </conditionalFormatting>
  <conditionalFormatting sqref="B127:H127">
    <cfRule type="expression" dxfId="121" priority="121">
      <formula>MONTH(B127)&lt;&gt;OptionCalendrier6mois</formula>
    </cfRule>
  </conditionalFormatting>
  <conditionalFormatting sqref="B143:H143">
    <cfRule type="expression" dxfId="120" priority="120">
      <formula>MONTH(B143)&lt;&gt;OptionCalendrier7mois</formula>
    </cfRule>
  </conditionalFormatting>
  <conditionalFormatting sqref="B146:H146">
    <cfRule type="expression" dxfId="119" priority="119">
      <formula>MONTH(B146)&lt;&gt;OptionCalendrier7mois</formula>
    </cfRule>
  </conditionalFormatting>
  <conditionalFormatting sqref="D153:H153">
    <cfRule type="expression" dxfId="118" priority="110">
      <formula>MONTH(D153)&lt;&gt;OptionCalendrier7mois</formula>
    </cfRule>
  </conditionalFormatting>
  <conditionalFormatting sqref="B150:H150">
    <cfRule type="expression" dxfId="114" priority="114">
      <formula>MONTH(B150)&lt;&gt;OptionCalendrier7mois</formula>
    </cfRule>
  </conditionalFormatting>
  <conditionalFormatting sqref="B149:H149">
    <cfRule type="expression" dxfId="113" priority="112">
      <formula>MONTH(B149)&lt;&gt;OptionCalendrier7mois</formula>
    </cfRule>
  </conditionalFormatting>
  <conditionalFormatting sqref="B153:C153">
    <cfRule type="expression" dxfId="112" priority="111">
      <formula>MONTH(B153)&lt;&gt;OptionCalendrier7mois</formula>
    </cfRule>
  </conditionalFormatting>
  <conditionalFormatting sqref="B165:H165">
    <cfRule type="expression" dxfId="111" priority="109">
      <formula>MONTH(B165)&lt;&gt;OptionCalendrier8mois</formula>
    </cfRule>
  </conditionalFormatting>
  <conditionalFormatting sqref="B168:H168">
    <cfRule type="expression" dxfId="110" priority="108">
      <formula>MONTH(B168)&lt;&gt;OptionCalendrier8mois</formula>
    </cfRule>
  </conditionalFormatting>
  <conditionalFormatting sqref="B171:H171">
    <cfRule type="expression" dxfId="109" priority="107">
      <formula>MONTH(B171)&lt;&gt;OptionCalendrier8mois</formula>
    </cfRule>
  </conditionalFormatting>
  <conditionalFormatting sqref="B193:H193">
    <cfRule type="expression" dxfId="108" priority="102">
      <formula>MONTH(B193)&lt;&gt;OptionCalendrier9mois</formula>
    </cfRule>
  </conditionalFormatting>
  <conditionalFormatting sqref="B187:H187">
    <cfRule type="expression" dxfId="107" priority="104">
      <formula>MONTH(B187)&lt;&gt;OptionCalendrier9mois</formula>
    </cfRule>
  </conditionalFormatting>
  <conditionalFormatting sqref="B190:H190">
    <cfRule type="expression" dxfId="106" priority="103">
      <formula>MONTH(B190)&lt;&gt;OptionCalendrier9mois</formula>
    </cfRule>
  </conditionalFormatting>
  <conditionalFormatting sqref="B209:H209">
    <cfRule type="expression" dxfId="105" priority="101">
      <formula>MONTH(B209)&lt;&gt;OptionCalendrier10mois</formula>
    </cfRule>
  </conditionalFormatting>
  <conditionalFormatting sqref="B212:H212">
    <cfRule type="expression" dxfId="104" priority="100">
      <formula>MONTH(B212)&lt;&gt;OptionCalendrier10mois</formula>
    </cfRule>
  </conditionalFormatting>
  <conditionalFormatting sqref="B215:H215">
    <cfRule type="expression" dxfId="103" priority="99">
      <formula>MONTH(B215)&lt;&gt;OptionCalendrier10mois</formula>
    </cfRule>
  </conditionalFormatting>
  <conditionalFormatting sqref="H219">
    <cfRule type="expression" dxfId="101" priority="97">
      <formula>MONTH(H219)&lt;&gt;OptionCalendrier10mois</formula>
    </cfRule>
  </conditionalFormatting>
  <conditionalFormatting sqref="B237:H237">
    <cfRule type="expression" dxfId="100" priority="96">
      <formula>MONTH(B237)&lt;&gt;OptionCalendrier11mois</formula>
    </cfRule>
  </conditionalFormatting>
  <conditionalFormatting sqref="B253:H253">
    <cfRule type="expression" dxfId="99" priority="95">
      <formula>MONTH(B253)&lt;&gt;OptionCalendrier12mois</formula>
    </cfRule>
  </conditionalFormatting>
  <conditionalFormatting sqref="B256:H256">
    <cfRule type="expression" dxfId="98" priority="94">
      <formula>MONTH(B256)&lt;&gt;OptionCalendrier12mois</formula>
    </cfRule>
  </conditionalFormatting>
  <conditionalFormatting sqref="B259:H259">
    <cfRule type="expression" dxfId="97" priority="93">
      <formula>MONTH(B259)&lt;&gt;OptionCalendrier12mois</formula>
    </cfRule>
  </conditionalFormatting>
  <conditionalFormatting sqref="G34:H34">
    <cfRule type="expression" dxfId="92" priority="88">
      <formula>MONTH(G34)&lt;&gt;OptionCalendrier2mois</formula>
    </cfRule>
  </conditionalFormatting>
  <conditionalFormatting sqref="G37:H37">
    <cfRule type="expression" dxfId="91" priority="87">
      <formula>MONTH(G37)&lt;&gt;OptionCalendrier2mois</formula>
    </cfRule>
  </conditionalFormatting>
  <conditionalFormatting sqref="G56:H56">
    <cfRule type="expression" dxfId="90" priority="86">
      <formula>MONTH(G56)&lt;&gt;OptionCalendrier3mois</formula>
    </cfRule>
  </conditionalFormatting>
  <conditionalFormatting sqref="G59:H59">
    <cfRule type="expression" dxfId="89" priority="85">
      <formula>MONTH(G59)&lt;&gt;OptionCalendrier3mois</formula>
    </cfRule>
  </conditionalFormatting>
  <conditionalFormatting sqref="B7:H7">
    <cfRule type="expression" dxfId="88" priority="84">
      <formula>MONTH(B7)&lt;&gt;OptionCalendrier1mois</formula>
    </cfRule>
  </conditionalFormatting>
  <conditionalFormatting sqref="B226 G226:H226">
    <cfRule type="expression" dxfId="83" priority="79">
      <formula>MONTH(B226)&lt;&gt;OptionCalendrier11mois</formula>
    </cfRule>
  </conditionalFormatting>
  <conditionalFormatting sqref="B34:F34">
    <cfRule type="expression" dxfId="82" priority="78">
      <formula>MONTH(B34)&lt;&gt;OptionCalendrier2mois</formula>
    </cfRule>
  </conditionalFormatting>
  <conditionalFormatting sqref="B37:F37">
    <cfRule type="expression" dxfId="81" priority="77">
      <formula>MONTH(B37)&lt;&gt;OptionCalendrier2mois</formula>
    </cfRule>
  </conditionalFormatting>
  <conditionalFormatting sqref="B56:F56">
    <cfRule type="expression" dxfId="80" priority="76">
      <formula>MONTH(B56)&lt;&gt;OptionCalendrier3mois</formula>
    </cfRule>
  </conditionalFormatting>
  <conditionalFormatting sqref="B59:F59">
    <cfRule type="expression" dxfId="79" priority="75">
      <formula>MONTH(B59)&lt;&gt;OptionCalendrier3mois</formula>
    </cfRule>
  </conditionalFormatting>
  <conditionalFormatting sqref="B62:D62">
    <cfRule type="expression" dxfId="78" priority="74">
      <formula>MONTH(B62)&lt;&gt;OptionCalendrier3mois</formula>
    </cfRule>
  </conditionalFormatting>
  <conditionalFormatting sqref="B75:F75">
    <cfRule type="expression" dxfId="77" priority="73">
      <formula>MONTH(B75)&lt;&gt;OptionCalendrier4mois</formula>
    </cfRule>
  </conditionalFormatting>
  <conditionalFormatting sqref="G75:H75">
    <cfRule type="expression" dxfId="76" priority="72">
      <formula>MONTH(G75)&lt;&gt;OptionCalendrier4mois</formula>
    </cfRule>
  </conditionalFormatting>
  <conditionalFormatting sqref="B9:H9">
    <cfRule type="expression" dxfId="75" priority="71">
      <formula>MONTH(B9)&lt;&gt;OptionCalendrier1mois</formula>
    </cfRule>
  </conditionalFormatting>
  <conditionalFormatting sqref="B10:H10">
    <cfRule type="expression" dxfId="74" priority="70">
      <formula>MONTH(B10)&lt;&gt;OptionCalendrier1mois</formula>
    </cfRule>
  </conditionalFormatting>
  <conditionalFormatting sqref="B12:H12">
    <cfRule type="expression" dxfId="73" priority="69">
      <formula>MONTH(B12)&lt;&gt;OptionCalendrier1mois</formula>
    </cfRule>
  </conditionalFormatting>
  <conditionalFormatting sqref="B13:H13">
    <cfRule type="expression" dxfId="72" priority="68">
      <formula>MONTH(B13)&lt;&gt;OptionCalendrier1mois</formula>
    </cfRule>
  </conditionalFormatting>
  <conditionalFormatting sqref="B15:H15">
    <cfRule type="expression" dxfId="71" priority="67">
      <formula>MONTH(B15)&lt;&gt;OptionCalendrier1mois</formula>
    </cfRule>
  </conditionalFormatting>
  <conditionalFormatting sqref="B16:H16">
    <cfRule type="expression" dxfId="70" priority="66">
      <formula>MONTH(B16)&lt;&gt;OptionCalendrier1mois</formula>
    </cfRule>
  </conditionalFormatting>
  <conditionalFormatting sqref="B18:H18">
    <cfRule type="expression" dxfId="69" priority="65">
      <formula>MONTH(B18)&lt;&gt;OptionCalendrier1mois</formula>
    </cfRule>
  </conditionalFormatting>
  <conditionalFormatting sqref="B19:H19">
    <cfRule type="expression" dxfId="68" priority="64">
      <formula>MONTH(B19)&lt;&gt;OptionCalendrier1mois</formula>
    </cfRule>
  </conditionalFormatting>
  <conditionalFormatting sqref="G78:H78">
    <cfRule type="expression" dxfId="67" priority="63">
      <formula>MONTH(G78)&lt;&gt;OptionCalendrier4mois</formula>
    </cfRule>
  </conditionalFormatting>
  <conditionalFormatting sqref="B81:F81">
    <cfRule type="expression" dxfId="66" priority="62">
      <formula>MONTH(B81)&lt;&gt;OptionCalendrier4mois</formula>
    </cfRule>
  </conditionalFormatting>
  <conditionalFormatting sqref="G81:H81">
    <cfRule type="expression" dxfId="65" priority="61">
      <formula>MONTH(G81)&lt;&gt;OptionCalendrier4mois</formula>
    </cfRule>
  </conditionalFormatting>
  <conditionalFormatting sqref="B84:F84">
    <cfRule type="expression" dxfId="62" priority="60">
      <formula>MONTH(B84)&lt;&gt;OptionCalendrier4mois</formula>
    </cfRule>
  </conditionalFormatting>
  <conditionalFormatting sqref="B50:H50">
    <cfRule type="expression" dxfId="61" priority="59">
      <formula>MONTH(B50)&lt;&gt;OptionCalendrier3mois</formula>
    </cfRule>
  </conditionalFormatting>
  <conditionalFormatting sqref="G101:H101">
    <cfRule type="expression" dxfId="58" priority="58">
      <formula>MONTH(G101)&lt;&gt;OptionCalendrier5mois</formula>
    </cfRule>
  </conditionalFormatting>
  <conditionalFormatting sqref="E101:F101">
    <cfRule type="expression" dxfId="57" priority="57">
      <formula>MONTH(E101)&lt;&gt;OptionCalendrier5mois</formula>
    </cfRule>
  </conditionalFormatting>
  <conditionalFormatting sqref="B104:F104">
    <cfRule type="expression" dxfId="56" priority="56">
      <formula>MONTH(B104)&lt;&gt;OptionCalendrier5mois</formula>
    </cfRule>
  </conditionalFormatting>
  <conditionalFormatting sqref="G103:H103">
    <cfRule type="expression" dxfId="55" priority="55">
      <formula>MONTH(G103)&lt;&gt;OptionCalendrier5mois</formula>
    </cfRule>
  </conditionalFormatting>
  <conditionalFormatting sqref="B107:F107">
    <cfRule type="expression" dxfId="54" priority="54">
      <formula>MONTH(B107)&lt;&gt;OptionCalendrier5mois</formula>
    </cfRule>
  </conditionalFormatting>
  <conditionalFormatting sqref="G106:H106">
    <cfRule type="expression" dxfId="53" priority="53">
      <formula>MONTH(G106)&lt;&gt;OptionCalendrier5mois</formula>
    </cfRule>
  </conditionalFormatting>
  <conditionalFormatting sqref="B109">
    <cfRule type="expression" dxfId="52" priority="52">
      <formula>MONTH(B109)&lt;&gt;OptionCalendrier5mois</formula>
    </cfRule>
  </conditionalFormatting>
  <conditionalFormatting sqref="B110">
    <cfRule type="expression" dxfId="51" priority="51">
      <formula>MONTH(B110)&lt;&gt;OptionCalendrier5mois</formula>
    </cfRule>
  </conditionalFormatting>
  <conditionalFormatting sqref="D116:F116">
    <cfRule type="expression" dxfId="50" priority="50">
      <formula>MONTH(D116)&lt;&gt;OptionCalendrier6mois</formula>
    </cfRule>
  </conditionalFormatting>
  <conditionalFormatting sqref="G116:H116">
    <cfRule type="expression" dxfId="49" priority="49">
      <formula>MONTH(G116)&lt;&gt;OptionCalendrier5mois</formula>
    </cfRule>
  </conditionalFormatting>
  <conditionalFormatting sqref="G122:H122">
    <cfRule type="expression" dxfId="48" priority="48">
      <formula>MONTH(G122)&lt;&gt;OptionCalendrier5mois</formula>
    </cfRule>
  </conditionalFormatting>
  <conditionalFormatting sqref="B125">
    <cfRule type="expression" dxfId="47" priority="47">
      <formula>MONTH(B125)&lt;&gt;OptionCalendrier6mois</formula>
    </cfRule>
  </conditionalFormatting>
  <conditionalFormatting sqref="B128">
    <cfRule type="expression" dxfId="46" priority="46">
      <formula>MONTH(B128)&lt;&gt;OptionCalendrier6mois</formula>
    </cfRule>
  </conditionalFormatting>
  <conditionalFormatting sqref="C125:F125">
    <cfRule type="expression" dxfId="45" priority="45">
      <formula>MONTH(C125)&lt;&gt;OptionCalendrier6mois</formula>
    </cfRule>
  </conditionalFormatting>
  <conditionalFormatting sqref="C128:D128">
    <cfRule type="expression" dxfId="44" priority="44">
      <formula>MONTH(C128)&lt;&gt;OptionCalendrier6mois</formula>
    </cfRule>
  </conditionalFormatting>
  <conditionalFormatting sqref="G125:H125">
    <cfRule type="expression" dxfId="43" priority="43">
      <formula>MONTH(G125)&lt;&gt;OptionCalendrier5mois</formula>
    </cfRule>
  </conditionalFormatting>
  <conditionalFormatting sqref="F138">
    <cfRule type="expression" dxfId="42" priority="42">
      <formula>MONTH(F138)&lt;&gt;OptionCalendrier7mois</formula>
    </cfRule>
  </conditionalFormatting>
  <conditionalFormatting sqref="B141:F141">
    <cfRule type="expression" dxfId="41" priority="41">
      <formula>MONTH(B141)&lt;&gt;OptionCalendrier7mois</formula>
    </cfRule>
  </conditionalFormatting>
  <conditionalFormatting sqref="G141:H141">
    <cfRule type="expression" dxfId="40" priority="40">
      <formula>MONTH(G141)&lt;&gt;OptionCalendrier7mois</formula>
    </cfRule>
  </conditionalFormatting>
  <conditionalFormatting sqref="B144:F144">
    <cfRule type="expression" dxfId="39" priority="39">
      <formula>MONTH(B144)&lt;&gt;OptionCalendrier7mois</formula>
    </cfRule>
  </conditionalFormatting>
  <conditionalFormatting sqref="G144:H144">
    <cfRule type="expression" dxfId="38" priority="38">
      <formula>MONTH(G144)&lt;&gt;OptionCalendrier7mois</formula>
    </cfRule>
  </conditionalFormatting>
  <conditionalFormatting sqref="B147:F147">
    <cfRule type="expression" dxfId="37" priority="37">
      <formula>MONTH(B147)&lt;&gt;OptionCalendrier7mois</formula>
    </cfRule>
  </conditionalFormatting>
  <conditionalFormatting sqref="G147:H147">
    <cfRule type="expression" dxfId="35" priority="35">
      <formula>MONTH(G147)&lt;&gt;OptionCalendrier7mois</formula>
    </cfRule>
  </conditionalFormatting>
  <conditionalFormatting sqref="C163:F163">
    <cfRule type="expression" dxfId="34" priority="34">
      <formula>MONTH(C163)&lt;&gt;OptionCalendrier8mois</formula>
    </cfRule>
  </conditionalFormatting>
  <conditionalFormatting sqref="B169">
    <cfRule type="expression" dxfId="33" priority="33">
      <formula>MONTH(B169)&lt;&gt;OptionCalendrier8mois</formula>
    </cfRule>
  </conditionalFormatting>
  <conditionalFormatting sqref="C169:F169">
    <cfRule type="expression" dxfId="32" priority="32">
      <formula>MONTH(C169)&lt;&gt;OptionCalendrier8mois</formula>
    </cfRule>
  </conditionalFormatting>
  <conditionalFormatting sqref="B175">
    <cfRule type="expression" dxfId="31" priority="31">
      <formula>MONTH(B175)&lt;&gt;OptionCalendrier8mois</formula>
    </cfRule>
  </conditionalFormatting>
  <conditionalFormatting sqref="C175">
    <cfRule type="expression" dxfId="30" priority="30">
      <formula>MONTH(C175)&lt;&gt;OptionCalendrier8mois</formula>
    </cfRule>
  </conditionalFormatting>
  <conditionalFormatting sqref="E182:F182">
    <cfRule type="expression" dxfId="29" priority="29">
      <formula>MONTH(E182)&lt;&gt;OptionCalendrier9mois</formula>
    </cfRule>
  </conditionalFormatting>
  <conditionalFormatting sqref="B185:F185">
    <cfRule type="expression" dxfId="28" priority="28">
      <formula>MONTH(B185)&lt;&gt;OptionCalendrier9mois</formula>
    </cfRule>
  </conditionalFormatting>
  <conditionalFormatting sqref="G188:H188">
    <cfRule type="expression" dxfId="27" priority="27">
      <formula>MONTH(G188)&lt;&gt;OptionCalendrier9mois</formula>
    </cfRule>
  </conditionalFormatting>
  <conditionalFormatting sqref="B188:F188">
    <cfRule type="expression" dxfId="26" priority="26">
      <formula>MONTH(B188)&lt;&gt;OptionCalendrier9mois</formula>
    </cfRule>
  </conditionalFormatting>
  <conditionalFormatting sqref="G191:H191">
    <cfRule type="expression" dxfId="25" priority="25">
      <formula>MONTH(G191)&lt;&gt;OptionCalendrier9mois</formula>
    </cfRule>
  </conditionalFormatting>
  <conditionalFormatting sqref="B191:F191">
    <cfRule type="expression" dxfId="24" priority="24">
      <formula>MONTH(B191)&lt;&gt;OptionCalendrier9mois</formula>
    </cfRule>
  </conditionalFormatting>
  <conditionalFormatting sqref="C207:F207">
    <cfRule type="expression" dxfId="22" priority="23">
      <formula>MONTH(C207)&lt;&gt;OptionCalendrier10mois</formula>
    </cfRule>
  </conditionalFormatting>
  <conditionalFormatting sqref="B210 G210:H210">
    <cfRule type="expression" dxfId="21" priority="22">
      <formula>MONTH(B210)&lt;&gt;OptionCalendrier10mois</formula>
    </cfRule>
  </conditionalFormatting>
  <conditionalFormatting sqref="C210:F210">
    <cfRule type="expression" dxfId="20" priority="21">
      <formula>MONTH(C210)&lt;&gt;OptionCalendrier10mois</formula>
    </cfRule>
  </conditionalFormatting>
  <conditionalFormatting sqref="B213 G213:H213">
    <cfRule type="expression" dxfId="19" priority="20">
      <formula>MONTH(B213)&lt;&gt;OptionCalendrier10mois</formula>
    </cfRule>
  </conditionalFormatting>
  <conditionalFormatting sqref="C213:F213">
    <cfRule type="expression" dxfId="18" priority="19">
      <formula>MONTH(C213)&lt;&gt;OptionCalendrier10mois</formula>
    </cfRule>
  </conditionalFormatting>
  <conditionalFormatting sqref="B216 G216:H216">
    <cfRule type="expression" dxfId="17" priority="18">
      <formula>MONTH(B216)&lt;&gt;OptionCalendrier10mois</formula>
    </cfRule>
  </conditionalFormatting>
  <conditionalFormatting sqref="C216:F216">
    <cfRule type="expression" dxfId="16" priority="17">
      <formula>MONTH(C216)&lt;&gt;OptionCalendrier10mois</formula>
    </cfRule>
  </conditionalFormatting>
  <conditionalFormatting sqref="C226:F226">
    <cfRule type="expression" dxfId="15" priority="16">
      <formula>MONTH(C226)&lt;&gt;OptionCalendrier11mois</formula>
    </cfRule>
  </conditionalFormatting>
  <conditionalFormatting sqref="B229 G229:H229">
    <cfRule type="expression" dxfId="14" priority="15">
      <formula>MONTH(B229)&lt;&gt;OptionCalendrier11mois</formula>
    </cfRule>
  </conditionalFormatting>
  <conditionalFormatting sqref="C229:F229">
    <cfRule type="expression" dxfId="13" priority="14">
      <formula>MONTH(C229)&lt;&gt;OptionCalendrier11mois</formula>
    </cfRule>
  </conditionalFormatting>
  <conditionalFormatting sqref="B232 G232:H232">
    <cfRule type="expression" dxfId="12" priority="13">
      <formula>MONTH(B232)&lt;&gt;OptionCalendrier11mois</formula>
    </cfRule>
  </conditionalFormatting>
  <conditionalFormatting sqref="C232:F232">
    <cfRule type="expression" dxfId="11" priority="12">
      <formula>MONTH(C232)&lt;&gt;OptionCalendrier11mois</formula>
    </cfRule>
  </conditionalFormatting>
  <conditionalFormatting sqref="B235 G235:H235">
    <cfRule type="expression" dxfId="10" priority="11">
      <formula>MONTH(B235)&lt;&gt;OptionCalendrier11mois</formula>
    </cfRule>
  </conditionalFormatting>
  <conditionalFormatting sqref="C235:F235">
    <cfRule type="expression" dxfId="9" priority="10">
      <formula>MONTH(C235)&lt;&gt;OptionCalendrier11mois</formula>
    </cfRule>
  </conditionalFormatting>
  <conditionalFormatting sqref="B238">
    <cfRule type="expression" dxfId="8" priority="9">
      <formula>MONTH(B238)&lt;&gt;OptionCalendrier11mois</formula>
    </cfRule>
  </conditionalFormatting>
  <conditionalFormatting sqref="C238">
    <cfRule type="expression" dxfId="7" priority="8">
      <formula>MONTH(C238)&lt;&gt;OptionCalendrier11mois</formula>
    </cfRule>
  </conditionalFormatting>
  <conditionalFormatting sqref="E248:F248">
    <cfRule type="expression" dxfId="6" priority="7">
      <formula>MONTH(E248)&lt;&gt;OptionCalendrier12mois</formula>
    </cfRule>
  </conditionalFormatting>
  <conditionalFormatting sqref="B251:F251">
    <cfRule type="expression" dxfId="5" priority="6">
      <formula>MONTH(B251)&lt;&gt;OptionCalendrier12mois</formula>
    </cfRule>
  </conditionalFormatting>
  <conditionalFormatting sqref="G254:H254">
    <cfRule type="expression" dxfId="4" priority="5">
      <formula>MONTH(G254)&lt;&gt;OptionCalendrier12mois</formula>
    </cfRule>
  </conditionalFormatting>
  <conditionalFormatting sqref="B254:F254">
    <cfRule type="expression" dxfId="3" priority="4">
      <formula>MONTH(B254)&lt;&gt;OptionCalendrier12mois</formula>
    </cfRule>
  </conditionalFormatting>
  <conditionalFormatting sqref="G257:H257">
    <cfRule type="expression" dxfId="2" priority="3">
      <formula>MONTH(G257)&lt;&gt;OptionCalendrier12mois</formula>
    </cfRule>
  </conditionalFormatting>
  <conditionalFormatting sqref="B257:F257">
    <cfRule type="expression" dxfId="1" priority="2">
      <formula>MONTH(B257)&lt;&gt;OptionCalendrier12mois</formula>
    </cfRule>
  </conditionalFormatting>
  <conditionalFormatting sqref="B260:F260">
    <cfRule type="expression" dxfId="0" priority="1">
      <formula>MONTH(B260)&lt;&gt;OptionCalendrier12mois</formula>
    </cfRule>
  </conditionalFormatting>
  <dataValidations disablePrompts="1" xWindow="6" yWindow="311" count="13">
    <dataValidation type="list" errorStyle="warning" allowBlank="1" showInputMessage="1" showErrorMessage="1" error="Sélectionnez le premier jour de la semaine dans la liste. Sélectionnez ANNULER, appuyez sur ALT+FLÈCHE BAS pour accéder aux options, puis sur FLÈCHE BAS et ENTRÉE pour opérer une sélection" prompt="Sélectionnez le premier jour de la semaine dans cette cellule. Appuyez sur ALT+FLÈCHE BAS pour ouvrir la liste déroulante, puis sur ENTRÉE pour opérer une sélection. Le calendrier se met automatiquement à jour" sqref="B4" xr:uid="{00000000-0002-0000-0000-000000000000}">
      <formula1>"dimanche,lundi,mardi,mercredi,jeudi,vendredi,samedi"</formula1>
    </dataValidation>
    <dataValidation type="list" errorStyle="warning" allowBlank="1" showInputMessage="1" showErrorMessage="1" error="Sélectionnez le premier mois du calendrier dans la liste. Sélectionnez ANNULER, appuyez sur ALT+FLÈCHE BAS pour accéder aux options, puis appuyez sur FLÈCHE BAS et ENTRÉE pour opérer une sélection" prompt="Sélectionnez le premier mois du calendrier dans cette cellule. Appuyez sur ALT+FLÈCHE BAS pour ouvrir la liste déroulante, puis sur ENTRÉE pour opérer une sélection" sqref="C2:D2" xr:uid="{00000000-0002-0000-0000-000001000000}">
      <formula1>"janvier,février,mars,avril,mai,juin,juillet,août,septembre,octobre,novembre,décembre"</formula1>
    </dataValidation>
    <dataValidation allowBlank="1" showInputMessage="1" prompt="Ce classeur est un calendrier de 12 mois. Entrez l’année de début dans la cellule B2, puis sélectionnez le mois de début dans la cellule C2. Le calendrier sera automatiquement mis à jour pour les mois suivants" sqref="A1" xr:uid="{00000000-0002-0000-0000-000002000000}"/>
    <dataValidation allowBlank="1" showInputMessage="1" showErrorMessage="1" prompt="Entrez l’année dans cette cellule." sqref="B2" xr:uid="{00000000-0002-0000-0000-000003000000}"/>
    <dataValidation allowBlank="1" showInputMessage="1" prompt="Jour de la semaine déterminé automatiquement. Pour modifier les jours de la semaine, sélectionnez un autre jour de début de semaine dans la cellule B4." sqref="C4:H4 B26:H26 B48:H48 B70:H70 B92:H92 B114:H114 B136:H136 B158:H158 B180:H180 B202:H202 B224:H224 B246:H246" xr:uid="{00000000-0002-0000-0000-000004000000}"/>
    <dataValidation allowBlank="1" showInputMessage="1" sqref="B5:B6 B9 B12 B15 B18" xr:uid="{00000000-0002-0000-0000-000005000000}"/>
    <dataValidation allowBlank="1" showInputMessage="1" prompt="Ajoutez des notes quotidiennes ici" sqref="B7 B10 B13 B16 B19" xr:uid="{00000000-0002-0000-0000-000006000000}"/>
    <dataValidation allowBlank="1" showInputMessage="1" prompt="L’année civile est automatiquement mise à jour en fonction de l’année sélectionnée dans la cellule B1" sqref="B25 B47 B69 B91 B113 B135 B157 B179 B201 B223 B245" xr:uid="{00000000-0002-0000-0000-000007000000}"/>
    <dataValidation allowBlank="1" showInputMessage="1" prompt="Le mois civil est automatiquement mis à jour en fonction du mois sélectionné dans la cellule C1" sqref="C245:D245 E46:E47 C47:D47 E68:E69 C69:D69 E90:E91 C91:D91 E112:E113 C113:D113 E134:E135 C135:D135 E156:E157 C157:D157 E178:E179 C179:D179 E200:E201 C201:D201 E222:E223 C223:D223 E244:E245 C25:E25" xr:uid="{00000000-0002-0000-0000-000008000000}"/>
    <dataValidation allowBlank="1" showInputMessage="1" prompt="Entrez les notes mensuelles dans la cellule ci-dessous." sqref="D20:H21" xr:uid="{00000000-0002-0000-0000-000009000000}"/>
    <dataValidation allowBlank="1" showInputMessage="1" prompt="Entrez les notes mensuelles dans cette cellule." sqref="D22:H23" xr:uid="{00000000-0002-0000-0000-00000A000000}"/>
    <dataValidation allowBlank="1" showInputMessage="1" prompt="L’année civile est automatiquement mise à jour en fonction de l’année sélectionnée dans la cellule B2" sqref="B24 B46 B68 B90 B112 B134 B156 B178 B200 B222 B244" xr:uid="{00000000-0002-0000-0000-00000B000000}"/>
    <dataValidation allowBlank="1" showInputMessage="1" prompt="Le mois civil est automatiquement mis à jour en fonction du mois sélectionné dans la cellule c2" sqref="C24:D24 C46:D46 C68:D68 C90:D90 C112:D112 C134:D134 C156:D156 C178:D178 C200:D200 C222:D222 C244:D244" xr:uid="{00000000-0002-0000-0000-00000C000000}"/>
  </dataValidations>
  <printOptions horizontalCentered="1"/>
  <pageMargins left="0.25" right="0.25" top="0.5" bottom="0.3" header="0.3" footer="0.3"/>
  <pageSetup paperSize="9" scale="89" fitToHeight="0" orientation="landscape" r:id="rId1"/>
  <headerFooter alignWithMargins="0"/>
  <rowBreaks count="11" manualBreakCount="11">
    <brk id="22" max="8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13"/>
  <sheetViews>
    <sheetView workbookViewId="0"/>
  </sheetViews>
  <sheetFormatPr baseColWidth="10" defaultColWidth="9" defaultRowHeight="14.25" x14ac:dyDescent="0.2"/>
  <cols>
    <col min="1" max="1" width="1.625" customWidth="1"/>
    <col min="2" max="2" width="58.25" customWidth="1"/>
  </cols>
  <sheetData>
    <row r="1" ht="9" customHeight="1" x14ac:dyDescent="0.2"/>
    <row r="2" ht="110.1" customHeight="1" x14ac:dyDescent="0.2"/>
    <row r="3" ht="110.1" customHeight="1" x14ac:dyDescent="0.2"/>
    <row r="4" ht="110.1" customHeight="1" x14ac:dyDescent="0.2"/>
    <row r="5" ht="110.1" customHeight="1" x14ac:dyDescent="0.2"/>
    <row r="6" ht="110.1" customHeight="1" x14ac:dyDescent="0.2"/>
    <row r="7" ht="110.1" customHeight="1" x14ac:dyDescent="0.2"/>
    <row r="8" ht="110.1" customHeight="1" x14ac:dyDescent="0.2"/>
    <row r="9" ht="110.1" customHeight="1" x14ac:dyDescent="0.2"/>
    <row r="10" ht="110.1" customHeight="1" x14ac:dyDescent="0.2"/>
    <row r="11" ht="110.1" customHeight="1" x14ac:dyDescent="0.2"/>
    <row r="12" ht="110.1" customHeight="1" x14ac:dyDescent="0.2"/>
    <row r="13" ht="110.1" customHeight="1" x14ac:dyDescent="0.2"/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FE495B2-1A40-4E09-AC6D-366823A14434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B29B067D-7DE6-4905-B7BC-6793CE2FAB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C83B043-D599-44B0-8409-31B42F1DD71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TM22340108</Templat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61</vt:i4>
      </vt:variant>
    </vt:vector>
  </HeadingPairs>
  <TitlesOfParts>
    <vt:vector size="62" baseType="lpstr">
      <vt:lpstr>Calendrier</vt:lpstr>
      <vt:lpstr>Calendrier10ans</vt:lpstr>
      <vt:lpstr>Calendrier10mois</vt:lpstr>
      <vt:lpstr>Calendrier11ans</vt:lpstr>
      <vt:lpstr>Calendrier11mois</vt:lpstr>
      <vt:lpstr>Calendrier12ans</vt:lpstr>
      <vt:lpstr>Calendrier12mois</vt:lpstr>
      <vt:lpstr>Calendrier1an</vt:lpstr>
      <vt:lpstr>Calendrier1mois</vt:lpstr>
      <vt:lpstr>Calendrier2ans</vt:lpstr>
      <vt:lpstr>Calendrier2mois</vt:lpstr>
      <vt:lpstr>Calendrier3ans</vt:lpstr>
      <vt:lpstr>Calendrier3mois</vt:lpstr>
      <vt:lpstr>Calendrier4ans</vt:lpstr>
      <vt:lpstr>Calendrier4mois</vt:lpstr>
      <vt:lpstr>Calendrier5ans</vt:lpstr>
      <vt:lpstr>Calendrier5mois</vt:lpstr>
      <vt:lpstr>Calendrier6ans</vt:lpstr>
      <vt:lpstr>Calendrier6mois</vt:lpstr>
      <vt:lpstr>Calendrier7ans</vt:lpstr>
      <vt:lpstr>Calendrier7mois</vt:lpstr>
      <vt:lpstr>Calendrier8ans</vt:lpstr>
      <vt:lpstr>Calendrier8mois</vt:lpstr>
      <vt:lpstr>Calendrier9ans</vt:lpstr>
      <vt:lpstr>Calendrier9mois</vt:lpstr>
      <vt:lpstr>DébutSemaine</vt:lpstr>
      <vt:lpstr>ZoneTitreColonne1...H12.1</vt:lpstr>
      <vt:lpstr>ZoneTitreColonne10..H54.1</vt:lpstr>
      <vt:lpstr>ZoneTitreColonne11..C56.1</vt:lpstr>
      <vt:lpstr>ZoneTitreColonne12..D56.1</vt:lpstr>
      <vt:lpstr>ZoneTitreColonne13..H68.1</vt:lpstr>
      <vt:lpstr>ZoneTitreColonne14..C70.1</vt:lpstr>
      <vt:lpstr>ZoneTitreColonne15..D70.1</vt:lpstr>
      <vt:lpstr>ZoneTitreColonne16..H82.1</vt:lpstr>
      <vt:lpstr>ZoneTitreColonne17..C84.1</vt:lpstr>
      <vt:lpstr>ZoneTitreColonne18..D84.1</vt:lpstr>
      <vt:lpstr>ZoneTitreColonne19..H96.1</vt:lpstr>
      <vt:lpstr>ZoneTitreColonne2...C14.1</vt:lpstr>
      <vt:lpstr>ZoneTitreColonne20..C98.1</vt:lpstr>
      <vt:lpstr>ZoneTitreColonne21..D98.1</vt:lpstr>
      <vt:lpstr>ZoneTitreColonne22..H110.1</vt:lpstr>
      <vt:lpstr>ZoneTitreColonne23..C112.1</vt:lpstr>
      <vt:lpstr>ZoneTitreColonne24..D112.1</vt:lpstr>
      <vt:lpstr>ZoneTitreColonne25..H124.1</vt:lpstr>
      <vt:lpstr>ZoneTitreColonne26..C126.1</vt:lpstr>
      <vt:lpstr>ZoneTitreColonne27..D126.1</vt:lpstr>
      <vt:lpstr>ZoneTitreColonne28..H138.1</vt:lpstr>
      <vt:lpstr>ZoneTitreColonne29..C140.1</vt:lpstr>
      <vt:lpstr>ZoneTitreColonne3..D14.1</vt:lpstr>
      <vt:lpstr>ZoneTitreColonne30..D140.1</vt:lpstr>
      <vt:lpstr>ZoneTitreColonne31..H152.1</vt:lpstr>
      <vt:lpstr>ZoneTitreColonne32..C154.1</vt:lpstr>
      <vt:lpstr>ZoneTitreColonne33..D154.1</vt:lpstr>
      <vt:lpstr>ZoneTitreColonne34..H166.1</vt:lpstr>
      <vt:lpstr>ZoneTitreColonne35..C168.1</vt:lpstr>
      <vt:lpstr>ZoneTitreColonne36..D168.1</vt:lpstr>
      <vt:lpstr>ZoneTitreColonne4..H26.1</vt:lpstr>
      <vt:lpstr>ZoneTitreColonne5..C28.1</vt:lpstr>
      <vt:lpstr>ZoneTitreColonne6..D28.1</vt:lpstr>
      <vt:lpstr>ZoneTitreColonne7..H40.1</vt:lpstr>
      <vt:lpstr>ZoneTitreColonne8..C42.1</vt:lpstr>
      <vt:lpstr>ZoneTitreColonne9..D42.1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2019-12-03T00:53:38Z</dcterms:created>
  <dcterms:modified xsi:type="dcterms:W3CDTF">2021-03-16T08:40:16Z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