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Jacques\Bureau\temp\"/>
    </mc:Choice>
  </mc:AlternateContent>
  <xr:revisionPtr revIDLastSave="0" documentId="13_ncr:1_{DC9FD942-54F4-419C-9853-552C96A44974}" xr6:coauthVersionLast="47" xr6:coauthVersionMax="47" xr10:uidLastSave="{00000000-0000-0000-0000-000000000000}"/>
  <bookViews>
    <workbookView xWindow="-120" yWindow="-120" windowWidth="38640" windowHeight="21120" tabRatio="500" xr2:uid="{00000000-000D-0000-FFFF-FFFF00000000}"/>
  </bookViews>
  <sheets>
    <sheet name="Calendrier" sheetId="1" r:id="rId1"/>
    <sheet name="Images" sheetId="2" state="hidden" r:id="rId2"/>
  </sheets>
  <definedNames>
    <definedName name="Calendrier10ans">Calendrier!$B$206</definedName>
    <definedName name="Calendrier10mois">Calendrier!$C$206</definedName>
    <definedName name="Calendrier11ans">Calendrier!$B$228</definedName>
    <definedName name="Calendrier11mois">Calendrier!$C$228</definedName>
    <definedName name="Calendrier12ans">Calendrier!$B$250</definedName>
    <definedName name="Calendrier12mois">Calendrier!$C$250</definedName>
    <definedName name="Calendrier1an">Calendrier!$B$2</definedName>
    <definedName name="Calendrier1mois">Calendrier!$C$2</definedName>
    <definedName name="Calendrier2ans">Calendrier!$B$24</definedName>
    <definedName name="Calendrier2mois">Calendrier!$C$24</definedName>
    <definedName name="Calendrier3ans">Calendrier!$B$46</definedName>
    <definedName name="Calendrier3mois">Calendrier!$C$46</definedName>
    <definedName name="Calendrier4ans">Calendrier!$B$68</definedName>
    <definedName name="Calendrier4mois">Calendrier!$C$68</definedName>
    <definedName name="Calendrier5ans">Calendrier!$B$90</definedName>
    <definedName name="Calendrier5mois">Calendrier!$C$90</definedName>
    <definedName name="Calendrier6ans">Calendrier!$B$112</definedName>
    <definedName name="Calendrier6mois">Calendrier!$C$112</definedName>
    <definedName name="Calendrier7ans">Calendrier!$B$138</definedName>
    <definedName name="Calendrier7mois">Calendrier!$C$138</definedName>
    <definedName name="Calendrier8ans">Calendrier!$B$161</definedName>
    <definedName name="Calendrier8mois">Calendrier!$C$161</definedName>
    <definedName name="Calendrier9ans">Calendrier!$B$183</definedName>
    <definedName name="Calendrier9mois">Calendrier!$C$183</definedName>
    <definedName name="DébutSemaine">Calendrier!$B$4</definedName>
    <definedName name="Jours">{0,1,2,3,4,5,6}</definedName>
    <definedName name="Jourssemaine">{"Lundi","Mardi","Mercredi","Jeudi","Vendredi","Samedi","Dimanche"}</definedName>
    <definedName name="Mois">{"Janvier","Février","Mars","Avril","Mai","Juin","Juillet","Août","Septembre","Octobre","Novembre","Décembre"}</definedName>
    <definedName name="OptionCalendrier10mois">MATCH(Calendrier10mois,Mois,0)</definedName>
    <definedName name="OptionCalendrier11mois">MATCH(Calendrier11mois,Mois,0)</definedName>
    <definedName name="OptionCalendrier12mois">MATCH(Calendrier12mois,Mois,0)</definedName>
    <definedName name="OptionCalendrier1mois">MATCH(Calendrier1mois,Mois,0)</definedName>
    <definedName name="OptionCalendrier2mois">MATCH(Calendrier2mois,Mois,0)</definedName>
    <definedName name="OptionCalendrier3mois">MATCH(Calendrier3mois,Mois,0)</definedName>
    <definedName name="OptionCalendrier4mois">MATCH(Calendrier4mois,Mois,0)</definedName>
    <definedName name="OptionCalendrier5mois">MATCH(Calendrier5mois,Mois,0)</definedName>
    <definedName name="OptionCalendrier6mois">MATCH(Calendrier6mois,Mois,0)</definedName>
    <definedName name="OptionCalendrier7mois">MATCH(Calendrier7mois,Mois,0)</definedName>
    <definedName name="OptionCalendrier8mois">MATCH(Calendrier8mois,Mois,0)</definedName>
    <definedName name="OptionCalendrier9mois">MATCH(Calendrier9mois,Mois,0)</definedName>
    <definedName name="OptionJoursemaine">MATCH(DébutSemaine,Jourssemaine,0)+10</definedName>
    <definedName name="ValeurDébutsemaine">IF(DébutSemaine="Lundi",2,1)</definedName>
    <definedName name="ZoneTitreColonne1...H12.1">Calendrier!$B$4</definedName>
    <definedName name="ZoneTitreColonne10..H54.1">Calendrier!$B$70</definedName>
    <definedName name="ZoneTitreColonne11..C56.1">Calendrier!$B$70</definedName>
    <definedName name="ZoneTitreColonne12..D56.1">Calendrier!$D$86</definedName>
    <definedName name="ZoneTitreColonne13..H68.1">Calendrier!$B$92</definedName>
    <definedName name="ZoneTitreColonne14..C70.1">Calendrier!$B$92</definedName>
    <definedName name="ZoneTitreColonne15..D70.1">Calendrier!$D$108</definedName>
    <definedName name="ZoneTitreColonne16..H82.1">Calendrier!$B$114</definedName>
    <definedName name="ZoneTitreColonne17..C84.1">Calendrier!$B$114</definedName>
    <definedName name="ZoneTitreColonne18..D84.1">Calendrier!$D$134</definedName>
    <definedName name="ZoneTitreColonne19..H96.1">Calendrier!$B$140</definedName>
    <definedName name="ZoneTitreColonne2...C14.1">Calendrier!$B$4</definedName>
    <definedName name="ZoneTitreColonne20..C98.1">Calendrier!$B$140</definedName>
    <definedName name="ZoneTitreColonne21..D98.1">Calendrier!$D$157</definedName>
    <definedName name="ZoneTitreColonne22..H110.1">Calendrier!$B$163</definedName>
    <definedName name="ZoneTitreColonne23..C112.1">Calendrier!$B$163</definedName>
    <definedName name="ZoneTitreColonne24..D112.1">Calendrier!$D$179</definedName>
    <definedName name="ZoneTitreColonne25..H124.1">Calendrier!$B$185</definedName>
    <definedName name="ZoneTitreColonne26..C126.1">Calendrier!$B$185</definedName>
    <definedName name="ZoneTitreColonne27..D126.1">Calendrier!$D$202</definedName>
    <definedName name="ZoneTitreColonne28..H138.1">Calendrier!$B$208</definedName>
    <definedName name="ZoneTitreColonne29..C140.1">Calendrier!$B$208</definedName>
    <definedName name="ZoneTitreColonne3..D14.1">Calendrier!$D$20</definedName>
    <definedName name="ZoneTitreColonne30..D140.1">Calendrier!$D$224</definedName>
    <definedName name="ZoneTitreColonne31..H152.1">Calendrier!$B$230</definedName>
    <definedName name="ZoneTitreColonne32..C154.1">Calendrier!$B$230</definedName>
    <definedName name="ZoneTitreColonne33..D154.1">Calendrier!$D$246</definedName>
    <definedName name="ZoneTitreColonne34..H166.1">Calendrier!$B$252</definedName>
    <definedName name="ZoneTitreColonne35..C168.1">Calendrier!$B$252</definedName>
    <definedName name="ZoneTitreColonne36..D168.1">Calendrier!$D$268</definedName>
    <definedName name="ZoneTitreColonne4..H26.1">Calendrier!$B$26</definedName>
    <definedName name="ZoneTitreColonne5..C28.1">Calendrier!$B$26</definedName>
    <definedName name="ZoneTitreColonne6..D28.1">Calendrier!$D$42</definedName>
    <definedName name="ZoneTitreColonne7..H40.1">Calendrier!$B$48</definedName>
    <definedName name="ZoneTitreColonne8..C42.1">Calendrier!$B$48</definedName>
    <definedName name="ZoneTitreColonne9..D42.1">Calendrier!$D$64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24" i="1" l="1"/>
  <c r="B24" i="1"/>
  <c r="B33" i="1" s="1" a="1"/>
  <c r="B20" i="1" a="1"/>
  <c r="B20" i="1" s="1"/>
  <c r="B17" i="1" a="1"/>
  <c r="G17" i="1" s="1"/>
  <c r="B14" i="1" a="1"/>
  <c r="F14" i="1" s="1"/>
  <c r="B11" i="1" a="1"/>
  <c r="G11" i="1" s="1"/>
  <c r="B8" i="1" a="1"/>
  <c r="D8" i="1" s="1"/>
  <c r="B5" i="1" a="1"/>
  <c r="G5" i="1" s="1"/>
  <c r="G4" i="1" s="1"/>
  <c r="C33" i="1" l="1"/>
  <c r="B33" i="1"/>
  <c r="D33" i="1"/>
  <c r="F33" i="1"/>
  <c r="H33" i="1"/>
  <c r="G33" i="1"/>
  <c r="E33" i="1"/>
  <c r="H5" i="1"/>
  <c r="H4" i="1" s="1"/>
  <c r="C8" i="1"/>
  <c r="C14" i="1"/>
  <c r="C20" i="1"/>
  <c r="E8" i="1"/>
  <c r="H11" i="1"/>
  <c r="B8" i="1"/>
  <c r="D14" i="1"/>
  <c r="B30" i="1" a="1"/>
  <c r="G8" i="1"/>
  <c r="H8" i="1"/>
  <c r="H14" i="1"/>
  <c r="B46" i="1"/>
  <c r="B14" i="1"/>
  <c r="F8" i="1"/>
  <c r="G14" i="1"/>
  <c r="B5" i="1"/>
  <c r="B11" i="1"/>
  <c r="B17" i="1"/>
  <c r="C46" i="1"/>
  <c r="C5" i="1"/>
  <c r="C4" i="1" s="1"/>
  <c r="C11" i="1"/>
  <c r="C17" i="1"/>
  <c r="D5" i="1"/>
  <c r="D4" i="1" s="1"/>
  <c r="D11" i="1"/>
  <c r="D17" i="1"/>
  <c r="E11" i="1"/>
  <c r="B36" i="1" a="1"/>
  <c r="E17" i="1"/>
  <c r="F5" i="1"/>
  <c r="F4" i="1" s="1"/>
  <c r="F11" i="1"/>
  <c r="F17" i="1"/>
  <c r="B39" i="1" a="1"/>
  <c r="H17" i="1"/>
  <c r="E14" i="1"/>
  <c r="B42" i="1" a="1"/>
  <c r="E5" i="1"/>
  <c r="E4" i="1" s="1"/>
  <c r="B27" i="1" a="1"/>
  <c r="C39" i="1" l="1"/>
  <c r="B39" i="1"/>
  <c r="F39" i="1"/>
  <c r="E39" i="1"/>
  <c r="D39" i="1"/>
  <c r="H39" i="1"/>
  <c r="G39" i="1"/>
  <c r="C42" i="1"/>
  <c r="B42" i="1"/>
  <c r="H30" i="1"/>
  <c r="G30" i="1"/>
  <c r="F30" i="1"/>
  <c r="E30" i="1"/>
  <c r="D30" i="1"/>
  <c r="C30" i="1"/>
  <c r="B30" i="1"/>
  <c r="C68" i="1"/>
  <c r="B68" i="1"/>
  <c r="B64" i="1" a="1"/>
  <c r="B52" i="1" a="1"/>
  <c r="B58" i="1" a="1"/>
  <c r="B55" i="1" a="1"/>
  <c r="B61" i="1" a="1"/>
  <c r="B49" i="1" a="1"/>
  <c r="C27" i="1"/>
  <c r="C26" i="1" s="1"/>
  <c r="B27" i="1"/>
  <c r="B26" i="1" s="1"/>
  <c r="F27" i="1"/>
  <c r="F26" i="1" s="1"/>
  <c r="E27" i="1"/>
  <c r="E26" i="1" s="1"/>
  <c r="D27" i="1"/>
  <c r="D26" i="1" s="1"/>
  <c r="H27" i="1"/>
  <c r="H26" i="1" s="1"/>
  <c r="G27" i="1"/>
  <c r="G26" i="1" s="1"/>
  <c r="H36" i="1"/>
  <c r="F36" i="1"/>
  <c r="G36" i="1"/>
  <c r="E36" i="1"/>
  <c r="C36" i="1"/>
  <c r="B36" i="1"/>
  <c r="D36" i="1"/>
  <c r="B49" i="1" l="1"/>
  <c r="B48" i="1" s="1"/>
  <c r="E49" i="1"/>
  <c r="E48" i="1" s="1"/>
  <c r="H49" i="1"/>
  <c r="H48" i="1" s="1"/>
  <c r="G49" i="1"/>
  <c r="G48" i="1" s="1"/>
  <c r="F49" i="1"/>
  <c r="F48" i="1" s="1"/>
  <c r="D49" i="1"/>
  <c r="D48" i="1" s="1"/>
  <c r="C49" i="1"/>
  <c r="C48" i="1" s="1"/>
  <c r="F61" i="1"/>
  <c r="H61" i="1"/>
  <c r="G61" i="1"/>
  <c r="B61" i="1"/>
  <c r="E61" i="1"/>
  <c r="D61" i="1"/>
  <c r="C61" i="1"/>
  <c r="E55" i="1"/>
  <c r="F55" i="1"/>
  <c r="G55" i="1"/>
  <c r="H55" i="1"/>
  <c r="B55" i="1"/>
  <c r="D55" i="1"/>
  <c r="C55" i="1"/>
  <c r="G58" i="1"/>
  <c r="F58" i="1"/>
  <c r="E58" i="1"/>
  <c r="D58" i="1"/>
  <c r="C58" i="1"/>
  <c r="B58" i="1"/>
  <c r="H58" i="1"/>
  <c r="G52" i="1"/>
  <c r="H52" i="1"/>
  <c r="F52" i="1"/>
  <c r="E52" i="1"/>
  <c r="D52" i="1"/>
  <c r="C52" i="1"/>
  <c r="B52" i="1"/>
  <c r="C64" i="1"/>
  <c r="B64" i="1"/>
  <c r="B86" i="1" a="1"/>
  <c r="B74" i="1" a="1"/>
  <c r="B80" i="1" a="1"/>
  <c r="B83" i="1" a="1"/>
  <c r="B71" i="1" a="1"/>
  <c r="B90" i="1"/>
  <c r="B77" i="1" a="1"/>
  <c r="C90" i="1"/>
  <c r="H77" i="1" l="1"/>
  <c r="G77" i="1"/>
  <c r="F77" i="1"/>
  <c r="E77" i="1"/>
  <c r="D77" i="1"/>
  <c r="C77" i="1"/>
  <c r="B77" i="1"/>
  <c r="B102" i="1" a="1"/>
  <c r="B93" i="1" a="1"/>
  <c r="B99" i="1" a="1"/>
  <c r="B105" i="1" a="1"/>
  <c r="B108" i="1" a="1"/>
  <c r="B96" i="1" a="1"/>
  <c r="C112" i="1"/>
  <c r="B112" i="1"/>
  <c r="H71" i="1"/>
  <c r="H70" i="1" s="1"/>
  <c r="G71" i="1"/>
  <c r="G70" i="1" s="1"/>
  <c r="F71" i="1"/>
  <c r="F70" i="1" s="1"/>
  <c r="E71" i="1"/>
  <c r="E70" i="1" s="1"/>
  <c r="C71" i="1"/>
  <c r="C70" i="1" s="1"/>
  <c r="D71" i="1"/>
  <c r="D70" i="1" s="1"/>
  <c r="B71" i="1"/>
  <c r="B70" i="1" s="1"/>
  <c r="H83" i="1"/>
  <c r="G83" i="1"/>
  <c r="F83" i="1"/>
  <c r="E83" i="1"/>
  <c r="C83" i="1"/>
  <c r="D83" i="1"/>
  <c r="B83" i="1"/>
  <c r="C80" i="1"/>
  <c r="B80" i="1"/>
  <c r="E80" i="1"/>
  <c r="F80" i="1"/>
  <c r="H80" i="1"/>
  <c r="G80" i="1"/>
  <c r="D80" i="1"/>
  <c r="C74" i="1"/>
  <c r="B74" i="1"/>
  <c r="F74" i="1"/>
  <c r="E74" i="1"/>
  <c r="D74" i="1"/>
  <c r="H74" i="1"/>
  <c r="G74" i="1"/>
  <c r="C86" i="1"/>
  <c r="B86" i="1"/>
  <c r="B108" i="1" l="1"/>
  <c r="C108" i="1"/>
  <c r="G105" i="1"/>
  <c r="F105" i="1"/>
  <c r="E105" i="1"/>
  <c r="D105" i="1"/>
  <c r="C105" i="1"/>
  <c r="B105" i="1"/>
  <c r="H105" i="1"/>
  <c r="G99" i="1"/>
  <c r="F99" i="1"/>
  <c r="H99" i="1"/>
  <c r="E99" i="1"/>
  <c r="D99" i="1"/>
  <c r="C99" i="1"/>
  <c r="B99" i="1"/>
  <c r="G93" i="1"/>
  <c r="G92" i="1" s="1"/>
  <c r="F93" i="1"/>
  <c r="F92" i="1" s="1"/>
  <c r="E93" i="1"/>
  <c r="E92" i="1" s="1"/>
  <c r="D93" i="1"/>
  <c r="D92" i="1" s="1"/>
  <c r="C93" i="1"/>
  <c r="C92" i="1" s="1"/>
  <c r="B93" i="1"/>
  <c r="B92" i="1" s="1"/>
  <c r="H93" i="1"/>
  <c r="H92" i="1" s="1"/>
  <c r="G102" i="1"/>
  <c r="B102" i="1"/>
  <c r="H102" i="1"/>
  <c r="F102" i="1"/>
  <c r="E102" i="1"/>
  <c r="D102" i="1"/>
  <c r="C102" i="1"/>
  <c r="B123" i="1" a="1"/>
  <c r="B118" i="1" a="1"/>
  <c r="B131" i="1" a="1"/>
  <c r="B115" i="1" a="1"/>
  <c r="B134" i="1" a="1"/>
  <c r="C138" i="1"/>
  <c r="B138" i="1"/>
  <c r="B127" i="1" a="1"/>
  <c r="B96" i="1"/>
  <c r="F96" i="1"/>
  <c r="H96" i="1"/>
  <c r="G96" i="1"/>
  <c r="E96" i="1"/>
  <c r="D96" i="1"/>
  <c r="C96" i="1"/>
  <c r="C123" i="1" l="1"/>
  <c r="B123" i="1"/>
  <c r="H123" i="1"/>
  <c r="G123" i="1"/>
  <c r="F123" i="1"/>
  <c r="E123" i="1"/>
  <c r="D123" i="1"/>
  <c r="H127" i="1"/>
  <c r="G127" i="1"/>
  <c r="F127" i="1"/>
  <c r="E127" i="1"/>
  <c r="C127" i="1"/>
  <c r="D127" i="1"/>
  <c r="B127" i="1"/>
  <c r="C161" i="1"/>
  <c r="B161" i="1"/>
  <c r="B157" i="1" a="1"/>
  <c r="B144" i="1" a="1"/>
  <c r="B150" i="1" a="1"/>
  <c r="B154" i="1" a="1"/>
  <c r="B147" i="1" a="1"/>
  <c r="B141" i="1" a="1"/>
  <c r="H118" i="1"/>
  <c r="G118" i="1"/>
  <c r="F118" i="1"/>
  <c r="E118" i="1"/>
  <c r="D118" i="1"/>
  <c r="C118" i="1"/>
  <c r="B118" i="1"/>
  <c r="C134" i="1"/>
  <c r="B134" i="1"/>
  <c r="C115" i="1"/>
  <c r="C114" i="1" s="1"/>
  <c r="B115" i="1"/>
  <c r="B114" i="1" s="1"/>
  <c r="D115" i="1"/>
  <c r="D114" i="1" s="1"/>
  <c r="E115" i="1"/>
  <c r="E114" i="1" s="1"/>
  <c r="F115" i="1"/>
  <c r="F114" i="1" s="1"/>
  <c r="H115" i="1"/>
  <c r="H114" i="1" s="1"/>
  <c r="G115" i="1"/>
  <c r="G114" i="1" s="1"/>
  <c r="C131" i="1"/>
  <c r="D131" i="1"/>
  <c r="B131" i="1"/>
  <c r="E131" i="1"/>
  <c r="F131" i="1"/>
  <c r="H131" i="1"/>
  <c r="G131" i="1"/>
  <c r="G141" i="1" l="1"/>
  <c r="G140" i="1" s="1"/>
  <c r="F141" i="1"/>
  <c r="F140" i="1" s="1"/>
  <c r="H141" i="1"/>
  <c r="H140" i="1" s="1"/>
  <c r="B141" i="1"/>
  <c r="B140" i="1" s="1"/>
  <c r="E141" i="1"/>
  <c r="E140" i="1" s="1"/>
  <c r="D141" i="1"/>
  <c r="D140" i="1" s="1"/>
  <c r="C141" i="1"/>
  <c r="C140" i="1" s="1"/>
  <c r="B170" i="1" a="1"/>
  <c r="C183" i="1"/>
  <c r="B179" i="1" a="1"/>
  <c r="B173" i="1" a="1"/>
  <c r="B167" i="1" a="1"/>
  <c r="B176" i="1" a="1"/>
  <c r="B164" i="1" a="1"/>
  <c r="B183" i="1"/>
  <c r="B147" i="1"/>
  <c r="H147" i="1"/>
  <c r="G147" i="1"/>
  <c r="F147" i="1"/>
  <c r="E147" i="1"/>
  <c r="D147" i="1"/>
  <c r="C147" i="1"/>
  <c r="G154" i="1"/>
  <c r="H154" i="1"/>
  <c r="F154" i="1"/>
  <c r="B154" i="1"/>
  <c r="E154" i="1"/>
  <c r="D154" i="1"/>
  <c r="C154" i="1"/>
  <c r="G150" i="1"/>
  <c r="F150" i="1"/>
  <c r="E150" i="1"/>
  <c r="D150" i="1"/>
  <c r="C150" i="1"/>
  <c r="B150" i="1"/>
  <c r="H150" i="1"/>
  <c r="G144" i="1"/>
  <c r="F144" i="1"/>
  <c r="E144" i="1"/>
  <c r="D144" i="1"/>
  <c r="C144" i="1"/>
  <c r="B144" i="1"/>
  <c r="H144" i="1"/>
  <c r="C157" i="1"/>
  <c r="B157" i="1"/>
  <c r="B189" i="1" l="1" a="1"/>
  <c r="B186" i="1" a="1"/>
  <c r="B199" i="1" a="1"/>
  <c r="B192" i="1" a="1"/>
  <c r="C206" i="1"/>
  <c r="B206" i="1"/>
  <c r="B202" i="1" a="1"/>
  <c r="B195" i="1" a="1"/>
  <c r="H164" i="1"/>
  <c r="H163" i="1" s="1"/>
  <c r="G164" i="1"/>
  <c r="G163" i="1" s="1"/>
  <c r="F164" i="1"/>
  <c r="F163" i="1" s="1"/>
  <c r="E164" i="1"/>
  <c r="E163" i="1" s="1"/>
  <c r="D164" i="1"/>
  <c r="D163" i="1" s="1"/>
  <c r="C164" i="1"/>
  <c r="C163" i="1" s="1"/>
  <c r="B164" i="1"/>
  <c r="B163" i="1" s="1"/>
  <c r="C167" i="1"/>
  <c r="B167" i="1"/>
  <c r="F167" i="1"/>
  <c r="E167" i="1"/>
  <c r="D167" i="1"/>
  <c r="H167" i="1"/>
  <c r="G167" i="1"/>
  <c r="H176" i="1"/>
  <c r="F176" i="1"/>
  <c r="G176" i="1"/>
  <c r="E176" i="1"/>
  <c r="D176" i="1"/>
  <c r="C176" i="1"/>
  <c r="B176" i="1"/>
  <c r="C173" i="1"/>
  <c r="D173" i="1"/>
  <c r="B173" i="1"/>
  <c r="H173" i="1"/>
  <c r="G173" i="1"/>
  <c r="F173" i="1"/>
  <c r="E173" i="1"/>
  <c r="C179" i="1"/>
  <c r="B179" i="1"/>
  <c r="H170" i="1"/>
  <c r="G170" i="1"/>
  <c r="F170" i="1"/>
  <c r="E170" i="1"/>
  <c r="C170" i="1"/>
  <c r="D170" i="1"/>
  <c r="B170" i="1"/>
  <c r="B195" i="1" l="1"/>
  <c r="F195" i="1"/>
  <c r="H195" i="1"/>
  <c r="G195" i="1"/>
  <c r="E195" i="1"/>
  <c r="D195" i="1"/>
  <c r="C195" i="1"/>
  <c r="B202" i="1"/>
  <c r="C202" i="1"/>
  <c r="B215" i="1" a="1"/>
  <c r="B212" i="1" a="1"/>
  <c r="B221" i="1" a="1"/>
  <c r="B209" i="1" a="1"/>
  <c r="B218" i="1" a="1"/>
  <c r="B224" i="1" a="1"/>
  <c r="C228" i="1"/>
  <c r="B228" i="1"/>
  <c r="G192" i="1"/>
  <c r="F192" i="1"/>
  <c r="E192" i="1"/>
  <c r="D192" i="1"/>
  <c r="C192" i="1"/>
  <c r="B192" i="1"/>
  <c r="H192" i="1"/>
  <c r="G199" i="1"/>
  <c r="F199" i="1"/>
  <c r="E199" i="1"/>
  <c r="D199" i="1"/>
  <c r="C199" i="1"/>
  <c r="B199" i="1"/>
  <c r="H199" i="1"/>
  <c r="G186" i="1"/>
  <c r="G185" i="1" s="1"/>
  <c r="F186" i="1"/>
  <c r="F185" i="1" s="1"/>
  <c r="E186" i="1"/>
  <c r="E185" i="1" s="1"/>
  <c r="D186" i="1"/>
  <c r="D185" i="1" s="1"/>
  <c r="C186" i="1"/>
  <c r="C185" i="1" s="1"/>
  <c r="B186" i="1"/>
  <c r="B185" i="1" s="1"/>
  <c r="H186" i="1"/>
  <c r="H185" i="1" s="1"/>
  <c r="F189" i="1"/>
  <c r="G189" i="1"/>
  <c r="H189" i="1"/>
  <c r="B189" i="1"/>
  <c r="E189" i="1"/>
  <c r="D189" i="1"/>
  <c r="C189" i="1"/>
  <c r="H218" i="1" l="1"/>
  <c r="G218" i="1"/>
  <c r="F218" i="1"/>
  <c r="E218" i="1"/>
  <c r="D218" i="1"/>
  <c r="C218" i="1"/>
  <c r="B218" i="1"/>
  <c r="C221" i="1"/>
  <c r="E221" i="1"/>
  <c r="B221" i="1"/>
  <c r="D221" i="1"/>
  <c r="H221" i="1"/>
  <c r="G221" i="1"/>
  <c r="F221" i="1"/>
  <c r="H212" i="1"/>
  <c r="G212" i="1"/>
  <c r="F212" i="1"/>
  <c r="E212" i="1"/>
  <c r="D212" i="1"/>
  <c r="C212" i="1"/>
  <c r="B212" i="1"/>
  <c r="C215" i="1"/>
  <c r="B215" i="1"/>
  <c r="D215" i="1"/>
  <c r="E215" i="1"/>
  <c r="H215" i="1"/>
  <c r="G215" i="1"/>
  <c r="F215" i="1"/>
  <c r="C224" i="1"/>
  <c r="B224" i="1"/>
  <c r="C209" i="1"/>
  <c r="C208" i="1" s="1"/>
  <c r="B209" i="1"/>
  <c r="B208" i="1" s="1"/>
  <c r="E209" i="1"/>
  <c r="E208" i="1" s="1"/>
  <c r="D209" i="1"/>
  <c r="D208" i="1" s="1"/>
  <c r="H209" i="1"/>
  <c r="H208" i="1" s="1"/>
  <c r="G209" i="1"/>
  <c r="G208" i="1" s="1"/>
  <c r="F209" i="1"/>
  <c r="F208" i="1" s="1"/>
  <c r="C250" i="1"/>
  <c r="B250" i="1"/>
  <c r="B234" i="1" a="1"/>
  <c r="B240" i="1" a="1"/>
  <c r="B246" i="1" a="1"/>
  <c r="B231" i="1" a="1"/>
  <c r="B243" i="1" a="1"/>
  <c r="B237" i="1" a="1"/>
  <c r="F237" i="1" l="1"/>
  <c r="H237" i="1"/>
  <c r="G237" i="1"/>
  <c r="E237" i="1"/>
  <c r="D237" i="1"/>
  <c r="C237" i="1"/>
  <c r="B237" i="1"/>
  <c r="F243" i="1"/>
  <c r="H243" i="1"/>
  <c r="B243" i="1"/>
  <c r="G243" i="1"/>
  <c r="E243" i="1"/>
  <c r="D243" i="1"/>
  <c r="C243" i="1"/>
  <c r="H231" i="1"/>
  <c r="H230" i="1" s="1"/>
  <c r="G231" i="1"/>
  <c r="G230" i="1" s="1"/>
  <c r="F231" i="1"/>
  <c r="F230" i="1" s="1"/>
  <c r="B231" i="1"/>
  <c r="B230" i="1" s="1"/>
  <c r="E231" i="1"/>
  <c r="E230" i="1" s="1"/>
  <c r="D231" i="1"/>
  <c r="D230" i="1" s="1"/>
  <c r="C231" i="1"/>
  <c r="C230" i="1" s="1"/>
  <c r="C246" i="1"/>
  <c r="B246" i="1"/>
  <c r="G240" i="1"/>
  <c r="F240" i="1"/>
  <c r="E240" i="1"/>
  <c r="D240" i="1"/>
  <c r="C240" i="1"/>
  <c r="B240" i="1"/>
  <c r="H240" i="1"/>
  <c r="G234" i="1"/>
  <c r="F234" i="1"/>
  <c r="E234" i="1"/>
  <c r="D234" i="1"/>
  <c r="C234" i="1"/>
  <c r="B234" i="1"/>
  <c r="H234" i="1"/>
  <c r="B268" i="1" a="1"/>
  <c r="B262" i="1" a="1"/>
  <c r="B256" i="1" a="1"/>
  <c r="B253" i="1" a="1"/>
  <c r="B259" i="1" a="1"/>
  <c r="B265" i="1" a="1"/>
  <c r="H265" i="1" l="1"/>
  <c r="G265" i="1"/>
  <c r="F265" i="1"/>
  <c r="E265" i="1"/>
  <c r="D265" i="1"/>
  <c r="C265" i="1"/>
  <c r="B265" i="1"/>
  <c r="H259" i="1"/>
  <c r="G259" i="1"/>
  <c r="F259" i="1"/>
  <c r="E259" i="1"/>
  <c r="C259" i="1"/>
  <c r="D259" i="1"/>
  <c r="B259" i="1"/>
  <c r="H253" i="1"/>
  <c r="H252" i="1" s="1"/>
  <c r="G253" i="1"/>
  <c r="G252" i="1" s="1"/>
  <c r="F253" i="1"/>
  <c r="F252" i="1" s="1"/>
  <c r="E253" i="1"/>
  <c r="E252" i="1" s="1"/>
  <c r="D253" i="1"/>
  <c r="D252" i="1" s="1"/>
  <c r="C253" i="1"/>
  <c r="C252" i="1" s="1"/>
  <c r="B253" i="1"/>
  <c r="B252" i="1" s="1"/>
  <c r="C256" i="1"/>
  <c r="B256" i="1"/>
  <c r="E256" i="1"/>
  <c r="D256" i="1"/>
  <c r="H256" i="1"/>
  <c r="G256" i="1"/>
  <c r="F256" i="1"/>
  <c r="C262" i="1"/>
  <c r="E262" i="1"/>
  <c r="B262" i="1"/>
  <c r="D262" i="1"/>
  <c r="H262" i="1"/>
  <c r="G262" i="1"/>
  <c r="F262" i="1"/>
  <c r="C268" i="1"/>
  <c r="B268" i="1"/>
</calcChain>
</file>

<file path=xl/sharedStrings.xml><?xml version="1.0" encoding="utf-8"?>
<sst xmlns="http://schemas.openxmlformats.org/spreadsheetml/2006/main" count="656" uniqueCount="10">
  <si>
    <t xml:space="preserve"> </t>
  </si>
  <si>
    <t>janvier</t>
  </si>
  <si>
    <t>lundi</t>
  </si>
  <si>
    <t>Notes :</t>
  </si>
  <si>
    <t>stage init classique</t>
  </si>
  <si>
    <t>we init/perf</t>
  </si>
  <si>
    <t>stage perf</t>
  </si>
  <si>
    <t>stage init par le Biplace</t>
  </si>
  <si>
    <t>voyage / itinérant</t>
  </si>
  <si>
    <t>Stage Cross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</si>
</sst>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"/>
    <numFmt numFmtId="165" formatCode="[$-F800]dddd&quot;, &quot;mmmm\ dd&quot;, &quot;yyyy"/>
  </numFmts>
  <fonts count="16" x14ac:knownFonts="1">
    <font>
      <sz val="11"/>
      <name val="Century Schoolbook"/>
      <family val="2"/>
      <charset val="1"/>
    </font>
    <font>
      <sz val="11"/>
      <color rgb="FF000000"/>
      <name val="Century Schoolbook"/>
      <family val="2"/>
      <charset val="1"/>
    </font>
    <font>
      <sz val="16"/>
      <color rgb="FF000000"/>
      <name val="Century Schoolbook"/>
      <family val="2"/>
      <charset val="1"/>
    </font>
    <font>
      <sz val="11"/>
      <color rgb="FF0D0D0D"/>
      <name val="Century Schoolbook"/>
      <family val="2"/>
      <charset val="1"/>
    </font>
    <font>
      <b/>
      <sz val="28"/>
      <color rgb="FFFFFFFF"/>
      <name val="Century Schoolbook"/>
      <family val="2"/>
      <charset val="1"/>
    </font>
    <font>
      <sz val="38"/>
      <color rgb="FF0D0D0D"/>
      <name val="Century Schoolbook"/>
      <family val="1"/>
      <charset val="1"/>
    </font>
    <font>
      <sz val="36"/>
      <color rgb="FF2E75B6"/>
      <name val="Century Schoolbook"/>
      <family val="2"/>
      <charset val="1"/>
    </font>
    <font>
      <sz val="12"/>
      <color rgb="FF0D0D0D"/>
      <name val="Century Schoolbook"/>
      <family val="2"/>
      <charset val="1"/>
    </font>
    <font>
      <sz val="12"/>
      <color rgb="FF0D0D0D"/>
      <name val="Century Schoolbook"/>
      <family val="1"/>
      <charset val="1"/>
    </font>
    <font>
      <b/>
      <sz val="11"/>
      <color rgb="FFFFFFFF"/>
      <name val="Century Schoolbook"/>
      <family val="2"/>
      <charset val="1"/>
    </font>
    <font>
      <sz val="18"/>
      <color rgb="FF0D0D0D"/>
      <name val="Century Schoolbook"/>
      <family val="2"/>
      <charset val="1"/>
    </font>
    <font>
      <sz val="18"/>
      <color rgb="FF0D0D0D"/>
      <name val="Century Schoolbook"/>
      <family val="1"/>
      <charset val="1"/>
    </font>
    <font>
      <sz val="11"/>
      <color rgb="FF0D0D0D"/>
      <name val="Trebuchet MS"/>
      <family val="2"/>
      <charset val="1"/>
    </font>
    <font>
      <sz val="12"/>
      <color rgb="FF000000"/>
      <name val="Century Schoolbook"/>
      <family val="2"/>
      <charset val="1"/>
    </font>
    <font>
      <b/>
      <sz val="12"/>
      <color rgb="FF0D0D0D"/>
      <name val="Century Schoolbook"/>
      <family val="1"/>
      <charset val="1"/>
    </font>
    <font>
      <sz val="11"/>
      <name val="Century Schoolbook"/>
      <family val="2"/>
      <charset val="1"/>
    </font>
  </fonts>
  <fills count="16">
    <fill>
      <patternFill patternType="none"/>
    </fill>
    <fill>
      <patternFill patternType="gray125"/>
    </fill>
    <fill>
      <patternFill patternType="solid">
        <fgColor rgb="FF2E75B6"/>
        <bgColor rgb="FF0066CC"/>
      </patternFill>
    </fill>
    <fill>
      <patternFill patternType="solid">
        <fgColor rgb="FF806000"/>
        <bgColor rgb="FF993300"/>
      </patternFill>
    </fill>
    <fill>
      <patternFill patternType="solid">
        <fgColor rgb="FFB4C7E7"/>
        <bgColor rgb="FF9DC3E6"/>
      </patternFill>
    </fill>
    <fill>
      <patternFill patternType="solid">
        <fgColor rgb="FFC5E0B4"/>
        <bgColor rgb="FFD9D9D9"/>
      </patternFill>
    </fill>
    <fill>
      <patternFill patternType="solid">
        <fgColor rgb="FFFFD966"/>
        <bgColor rgb="FFF8CBAD"/>
      </patternFill>
    </fill>
    <fill>
      <patternFill patternType="solid">
        <fgColor rgb="FFC55A11"/>
        <bgColor rgb="FF806000"/>
      </patternFill>
    </fill>
    <fill>
      <patternFill patternType="solid">
        <fgColor rgb="FF9DC3E6"/>
        <bgColor rgb="FFB4C7E7"/>
      </patternFill>
    </fill>
    <fill>
      <patternFill patternType="solid">
        <fgColor rgb="FFF8CBAD"/>
        <bgColor rgb="FFD0CECE"/>
      </patternFill>
    </fill>
    <fill>
      <patternFill patternType="solid">
        <fgColor rgb="FF00A933"/>
        <bgColor rgb="FF008000"/>
      </patternFill>
    </fill>
    <fill>
      <patternFill patternType="solid">
        <fgColor rgb="FFDBDBDB"/>
        <bgColor rgb="FFD9D9D9"/>
      </patternFill>
    </fill>
    <fill>
      <patternFill patternType="solid">
        <fgColor rgb="FFBDD7EE"/>
        <bgColor rgb="FFB4C7E7"/>
      </patternFill>
    </fill>
    <fill>
      <patternFill patternType="solid">
        <fgColor rgb="FFFF0000"/>
        <bgColor rgb="FF993300"/>
      </patternFill>
    </fill>
    <fill>
      <patternFill patternType="solid">
        <fgColor rgb="FFE6E905"/>
        <bgColor rgb="FFFFFF00"/>
      </patternFill>
    </fill>
    <fill>
      <patternFill patternType="solid">
        <fgColor rgb="FFADB9CA"/>
        <bgColor rgb="FF9DC3E6"/>
      </patternFill>
    </fill>
  </fills>
  <borders count="61">
    <border>
      <left/>
      <right/>
      <top/>
      <bottom/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/>
      <top style="thin">
        <color rgb="FFD9D9D9"/>
      </top>
      <bottom/>
      <diagonal/>
    </border>
    <border>
      <left/>
      <right style="thin">
        <color rgb="FFD9D9D9"/>
      </right>
      <top style="thin">
        <color rgb="FFD9D9D9"/>
      </top>
      <bottom/>
      <diagonal/>
    </border>
    <border>
      <left/>
      <right style="thick">
        <color rgb="FFFFFFFF"/>
      </right>
      <top/>
      <bottom/>
      <diagonal/>
    </border>
    <border>
      <left style="thin">
        <color rgb="FFB4C7E7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B4C7E7"/>
      </right>
      <top/>
      <bottom/>
      <diagonal/>
    </border>
    <border>
      <left style="thin">
        <color rgb="FFB4C7E7"/>
      </left>
      <right style="thin">
        <color rgb="FFB4C7E7"/>
      </right>
      <top/>
      <bottom/>
      <diagonal/>
    </border>
    <border>
      <left style="thin">
        <color rgb="FFB4C7E7"/>
      </left>
      <right style="thin">
        <color rgb="FFB4C7E7"/>
      </right>
      <top style="thin">
        <color rgb="FFB4C7E7"/>
      </top>
      <bottom/>
      <diagonal/>
    </border>
    <border>
      <left/>
      <right/>
      <top style="thin">
        <color rgb="FFB4C7E7"/>
      </top>
      <bottom/>
      <diagonal/>
    </border>
    <border>
      <left style="thin">
        <color rgb="FFB4C7E7"/>
      </left>
      <right/>
      <top/>
      <bottom/>
      <diagonal/>
    </border>
    <border>
      <left/>
      <right style="thin">
        <color rgb="FFB4C7E7"/>
      </right>
      <top/>
      <bottom/>
      <diagonal/>
    </border>
    <border>
      <left style="thin">
        <color rgb="FFB4C7E7"/>
      </left>
      <right style="thin">
        <color rgb="FFB4C7E7"/>
      </right>
      <top/>
      <bottom style="thin">
        <color rgb="FFB4C7E7"/>
      </bottom>
      <diagonal/>
    </border>
    <border>
      <left/>
      <right/>
      <top/>
      <bottom style="thin">
        <color rgb="FFB4C7E7"/>
      </bottom>
      <diagonal/>
    </border>
    <border>
      <left style="thin">
        <color rgb="FFC5E0B4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C5E0B4"/>
      </right>
      <top/>
      <bottom/>
      <diagonal/>
    </border>
    <border>
      <left style="thin">
        <color rgb="FFC5E0B4"/>
      </left>
      <right style="thin">
        <color rgb="FFC5E0B4"/>
      </right>
      <top/>
      <bottom/>
      <diagonal/>
    </border>
    <border>
      <left style="thin">
        <color rgb="FFC5E0B4"/>
      </left>
      <right style="thin">
        <color rgb="FFC5E0B4"/>
      </right>
      <top style="thin">
        <color rgb="FFC5E0B4"/>
      </top>
      <bottom/>
      <diagonal/>
    </border>
    <border>
      <left/>
      <right/>
      <top style="thin">
        <color rgb="FFC5E0B4"/>
      </top>
      <bottom/>
      <diagonal/>
    </border>
    <border>
      <left style="thin">
        <color rgb="FFF8CBAD"/>
      </left>
      <right style="thin">
        <color rgb="FFF8CBAD"/>
      </right>
      <top/>
      <bottom/>
      <diagonal/>
    </border>
    <border>
      <left style="thin">
        <color rgb="FFC5E0B4"/>
      </left>
      <right/>
      <top/>
      <bottom/>
      <diagonal/>
    </border>
    <border>
      <left/>
      <right style="thin">
        <color rgb="FFC5E0B4"/>
      </right>
      <top/>
      <bottom/>
      <diagonal/>
    </border>
    <border>
      <left style="thin">
        <color rgb="FFC5E0B4"/>
      </left>
      <right style="thin">
        <color rgb="FFC5E0B4"/>
      </right>
      <top/>
      <bottom style="thin">
        <color rgb="FFC5E0B4"/>
      </bottom>
      <diagonal/>
    </border>
    <border>
      <left/>
      <right/>
      <top/>
      <bottom style="thin">
        <color rgb="FFC5E0B4"/>
      </bottom>
      <diagonal/>
    </border>
    <border>
      <left style="thin">
        <color rgb="FFF8CBAD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8CBAD"/>
      </right>
      <top/>
      <bottom/>
      <diagonal/>
    </border>
    <border>
      <left style="thin">
        <color rgb="FFF8CBAD"/>
      </left>
      <right style="thin">
        <color rgb="FFF8CBAD"/>
      </right>
      <top style="thin">
        <color rgb="FFF8CBAD"/>
      </top>
      <bottom/>
      <diagonal/>
    </border>
    <border>
      <left/>
      <right/>
      <top style="thin">
        <color rgb="FFF8CBAD"/>
      </top>
      <bottom/>
      <diagonal/>
    </border>
    <border>
      <left style="thin">
        <color rgb="FFF8CBAD"/>
      </left>
      <right/>
      <top/>
      <bottom/>
      <diagonal/>
    </border>
    <border>
      <left/>
      <right style="thin">
        <color rgb="FFF8CBAD"/>
      </right>
      <top/>
      <bottom/>
      <diagonal/>
    </border>
    <border>
      <left style="thin">
        <color rgb="FFF8CBAD"/>
      </left>
      <right style="thin">
        <color rgb="FFF8CBAD"/>
      </right>
      <top/>
      <bottom style="thin">
        <color rgb="FFF8CBAD"/>
      </bottom>
      <diagonal/>
    </border>
    <border>
      <left/>
      <right/>
      <top/>
      <bottom style="thin">
        <color rgb="FFF8CBAD"/>
      </bottom>
      <diagonal/>
    </border>
    <border>
      <left style="thin">
        <color rgb="FFDBDBDB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DBDBDB"/>
      </right>
      <top/>
      <bottom/>
      <diagonal/>
    </border>
    <border>
      <left style="thin">
        <color rgb="FFDBDBDB"/>
      </left>
      <right style="thin">
        <color rgb="FFDBDBDB"/>
      </right>
      <top/>
      <bottom/>
      <diagonal/>
    </border>
    <border>
      <left style="thin">
        <color rgb="FFDBDBDB"/>
      </left>
      <right style="thin">
        <color rgb="FFDBDBDB"/>
      </right>
      <top/>
      <bottom style="thin">
        <color rgb="FFDBDBDB"/>
      </bottom>
      <diagonal/>
    </border>
    <border>
      <left style="thin">
        <color rgb="FFDBDBDB"/>
      </left>
      <right style="thin">
        <color rgb="FFDBDBDB"/>
      </right>
      <top style="thin">
        <color rgb="FFDBDBDB"/>
      </top>
      <bottom/>
      <diagonal/>
    </border>
    <border>
      <left/>
      <right/>
      <top style="thin">
        <color rgb="FFDBDBDB"/>
      </top>
      <bottom/>
      <diagonal/>
    </border>
    <border>
      <left style="thin">
        <color rgb="FFDBDBDB"/>
      </left>
      <right/>
      <top/>
      <bottom/>
      <diagonal/>
    </border>
    <border>
      <left/>
      <right style="thin">
        <color rgb="FFDBDBDB"/>
      </right>
      <top/>
      <bottom/>
      <diagonal/>
    </border>
    <border>
      <left style="thin">
        <color rgb="FFBDD7EE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BDD7EE"/>
      </right>
      <top/>
      <bottom/>
      <diagonal/>
    </border>
    <border>
      <left style="thin">
        <color rgb="FFBDD7EE"/>
      </left>
      <right style="thin">
        <color rgb="FFBDD7EE"/>
      </right>
      <top/>
      <bottom/>
      <diagonal/>
    </border>
    <border>
      <left style="thin">
        <color rgb="FFBDD7EE"/>
      </left>
      <right style="thin">
        <color rgb="FFBDD7EE"/>
      </right>
      <top style="thin">
        <color rgb="FFBDD7EE"/>
      </top>
      <bottom/>
      <diagonal/>
    </border>
    <border>
      <left/>
      <right/>
      <top style="thin">
        <color rgb="FFBDD7EE"/>
      </top>
      <bottom/>
      <diagonal/>
    </border>
    <border>
      <left style="thin">
        <color rgb="FFBDD7EE"/>
      </left>
      <right/>
      <top/>
      <bottom/>
      <diagonal/>
    </border>
    <border>
      <left/>
      <right style="thin">
        <color rgb="FFBDD7EE"/>
      </right>
      <top/>
      <bottom/>
      <diagonal/>
    </border>
    <border>
      <left style="thin">
        <color rgb="FFBDD7EE"/>
      </left>
      <right style="thin">
        <color rgb="FFBDD7EE"/>
      </right>
      <top/>
      <bottom style="thin">
        <color rgb="FFBDD7EE"/>
      </bottom>
      <diagonal/>
    </border>
    <border>
      <left/>
      <right/>
      <top/>
      <bottom style="thin">
        <color rgb="FFBDD7EE"/>
      </bottom>
      <diagonal/>
    </border>
    <border>
      <left style="thin">
        <color rgb="FFB4C7E7"/>
      </left>
      <right/>
      <top/>
      <bottom style="thin">
        <color rgb="FFB4C7E7"/>
      </bottom>
      <diagonal/>
    </border>
    <border>
      <left/>
      <right style="thin">
        <color rgb="FFB4C7E7"/>
      </right>
      <top/>
      <bottom style="thin">
        <color rgb="FFB4C7E7"/>
      </bottom>
      <diagonal/>
    </border>
    <border>
      <left style="thin">
        <color rgb="FFADB9CA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ADB9CA"/>
      </right>
      <top/>
      <bottom/>
      <diagonal/>
    </border>
    <border>
      <left style="thin">
        <color rgb="FFADB9CA"/>
      </left>
      <right style="thin">
        <color rgb="FFADB9CA"/>
      </right>
      <top/>
      <bottom/>
      <diagonal/>
    </border>
    <border>
      <left style="thin">
        <color rgb="FFADB9CA"/>
      </left>
      <right style="thin">
        <color rgb="FFADB9CA"/>
      </right>
      <top/>
      <bottom style="thin">
        <color rgb="FFADB9CA"/>
      </bottom>
      <diagonal/>
    </border>
    <border>
      <left style="thin">
        <color rgb="FFADB9CA"/>
      </left>
      <right style="thin">
        <color rgb="FFADB9CA"/>
      </right>
      <top style="thin">
        <color rgb="FFADB9CA"/>
      </top>
      <bottom/>
      <diagonal/>
    </border>
    <border>
      <left/>
      <right/>
      <top style="thin">
        <color rgb="FFADB9CA"/>
      </top>
      <bottom/>
      <diagonal/>
    </border>
    <border>
      <left/>
      <right style="thin">
        <color rgb="FFADB9CA"/>
      </right>
      <top/>
      <bottom/>
      <diagonal/>
    </border>
    <border>
      <left/>
      <right/>
      <top/>
      <bottom style="thin">
        <color rgb="FFADB9CA"/>
      </bottom>
      <diagonal/>
    </border>
    <border>
      <left/>
      <right style="thin">
        <color rgb="FFADB9CA"/>
      </right>
      <top/>
      <bottom style="thin">
        <color rgb="FFADB9CA"/>
      </bottom>
      <diagonal/>
    </border>
  </borders>
  <cellStyleXfs count="9">
    <xf numFmtId="0" fontId="0" fillId="0" borderId="0"/>
    <xf numFmtId="164" fontId="1" fillId="0" borderId="1" applyProtection="0">
      <alignment horizontal="left" vertical="top" wrapText="1" indent="1"/>
    </xf>
    <xf numFmtId="0" fontId="15" fillId="0" borderId="2" applyProtection="0">
      <alignment horizontal="left" vertical="center" wrapText="1" indent="1"/>
    </xf>
    <xf numFmtId="164" fontId="2" fillId="0" borderId="3" applyProtection="0">
      <alignment horizontal="left" vertical="center" wrapText="1" indent="1"/>
    </xf>
    <xf numFmtId="0" fontId="1" fillId="0" borderId="0" applyProtection="0">
      <alignment horizontal="left" vertical="top" wrapText="1" indent="1"/>
    </xf>
    <xf numFmtId="0" fontId="4" fillId="2" borderId="0" applyBorder="0" applyProtection="0">
      <alignment horizontal="center"/>
    </xf>
    <xf numFmtId="0" fontId="6" fillId="0" borderId="0" applyProtection="0">
      <alignment horizontal="left" indent="9"/>
    </xf>
    <xf numFmtId="0" fontId="9" fillId="3" borderId="4" applyProtection="0">
      <alignment horizontal="left" vertical="center" indent="1"/>
    </xf>
    <xf numFmtId="0" fontId="9" fillId="2" borderId="4" applyProtection="0">
      <alignment horizontal="left" indent="1"/>
    </xf>
  </cellStyleXfs>
  <cellXfs count="141">
    <xf numFmtId="0" fontId="0" fillId="0" borderId="0" xfId="0"/>
    <xf numFmtId="165" fontId="10" fillId="0" borderId="56" xfId="2" applyNumberFormat="1" applyFont="1" applyBorder="1" applyAlignment="1" applyProtection="1">
      <alignment horizontal="left" vertical="center" wrapText="1"/>
    </xf>
    <xf numFmtId="0" fontId="8" fillId="0" borderId="48" xfId="4" applyFont="1" applyBorder="1" applyAlignment="1" applyProtection="1">
      <alignment horizontal="center" vertical="center" wrapText="1"/>
    </xf>
    <xf numFmtId="165" fontId="10" fillId="0" borderId="44" xfId="2" applyNumberFormat="1" applyFont="1" applyBorder="1" applyAlignment="1" applyProtection="1">
      <alignment horizontal="left" vertical="center" wrapText="1"/>
    </xf>
    <xf numFmtId="0" fontId="8" fillId="0" borderId="36" xfId="4" applyFont="1" applyBorder="1" applyAlignment="1" applyProtection="1">
      <alignment horizontal="center" vertical="center" wrapText="1"/>
    </xf>
    <xf numFmtId="165" fontId="11" fillId="0" borderId="37" xfId="2" applyNumberFormat="1" applyFont="1" applyBorder="1" applyAlignment="1" applyProtection="1">
      <alignment horizontal="left" vertical="center" wrapText="1"/>
    </xf>
    <xf numFmtId="0" fontId="7" fillId="0" borderId="13" xfId="4" applyFont="1" applyBorder="1" applyAlignment="1" applyProtection="1">
      <alignment horizontal="center" vertical="center" wrapText="1"/>
    </xf>
    <xf numFmtId="165" fontId="10" fillId="0" borderId="9" xfId="2" applyNumberFormat="1" applyFont="1" applyBorder="1" applyAlignment="1" applyProtection="1">
      <alignment horizontal="left" vertical="center" wrapText="1"/>
    </xf>
    <xf numFmtId="0" fontId="7" fillId="0" borderId="31" xfId="4" applyFont="1" applyBorder="1" applyAlignment="1" applyProtection="1">
      <alignment horizontal="center" vertical="center" wrapText="1"/>
    </xf>
    <xf numFmtId="165" fontId="10" fillId="0" borderId="27" xfId="2" applyNumberFormat="1" applyFont="1" applyBorder="1" applyAlignment="1" applyProtection="1">
      <alignment horizontal="left" vertical="center" wrapText="1"/>
    </xf>
    <xf numFmtId="0" fontId="7" fillId="0" borderId="23" xfId="4" applyFont="1" applyBorder="1" applyAlignment="1" applyProtection="1">
      <alignment horizontal="center" vertical="center" wrapText="1"/>
    </xf>
    <xf numFmtId="165" fontId="10" fillId="0" borderId="18" xfId="2" applyNumberFormat="1" applyFont="1" applyBorder="1" applyAlignment="1" applyProtection="1">
      <alignment horizontal="left" vertical="center" wrapText="1"/>
    </xf>
    <xf numFmtId="0" fontId="8" fillId="0" borderId="13" xfId="4" applyFont="1" applyBorder="1" applyAlignment="1" applyProtection="1">
      <alignment horizontal="center" vertical="center" wrapText="1"/>
    </xf>
    <xf numFmtId="0" fontId="11" fillId="0" borderId="9" xfId="2" applyFont="1" applyBorder="1" applyAlignment="1" applyProtection="1">
      <alignment horizontal="left" vertical="center" wrapText="1"/>
    </xf>
    <xf numFmtId="0" fontId="5" fillId="0" borderId="0" xfId="6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5" fillId="0" borderId="0" xfId="5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8" fillId="4" borderId="5" xfId="7" applyFont="1" applyFill="1" applyBorder="1" applyAlignment="1" applyProtection="1">
      <alignment horizontal="center" vertical="center"/>
    </xf>
    <xf numFmtId="0" fontId="8" fillId="4" borderId="6" xfId="8" applyFont="1" applyFill="1" applyBorder="1" applyAlignment="1" applyProtection="1">
      <alignment horizontal="center" vertical="center"/>
    </xf>
    <xf numFmtId="0" fontId="8" fillId="4" borderId="6" xfId="7" applyFont="1" applyFill="1" applyBorder="1" applyAlignment="1" applyProtection="1">
      <alignment horizontal="center" vertical="center"/>
    </xf>
    <xf numFmtId="0" fontId="8" fillId="4" borderId="7" xfId="7" applyFont="1" applyFill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 vertical="center"/>
    </xf>
    <xf numFmtId="164" fontId="11" fillId="0" borderId="8" xfId="3" applyFont="1" applyBorder="1" applyAlignment="1" applyProtection="1">
      <alignment horizontal="center" vertical="center" wrapText="1"/>
    </xf>
    <xf numFmtId="164" fontId="11" fillId="0" borderId="0" xfId="3" applyFont="1" applyBorder="1" applyAlignment="1" applyProtection="1">
      <alignment horizontal="center" vertical="center" wrapText="1"/>
    </xf>
    <xf numFmtId="164" fontId="8" fillId="0" borderId="8" xfId="3" applyFont="1" applyBorder="1" applyAlignment="1" applyProtection="1">
      <alignment horizontal="center" vertical="center" wrapText="1"/>
    </xf>
    <xf numFmtId="164" fontId="8" fillId="0" borderId="0" xfId="3" applyFont="1" applyBorder="1" applyAlignment="1" applyProtection="1">
      <alignment horizontal="center" vertical="center" wrapText="1"/>
    </xf>
    <xf numFmtId="164" fontId="11" fillId="0" borderId="9" xfId="3" applyFont="1" applyBorder="1" applyAlignment="1" applyProtection="1">
      <alignment horizontal="center" vertical="center" wrapText="1"/>
    </xf>
    <xf numFmtId="164" fontId="11" fillId="0" borderId="10" xfId="3" applyFont="1" applyBorder="1" applyAlignment="1" applyProtection="1">
      <alignment horizontal="center" vertical="center" wrapText="1"/>
    </xf>
    <xf numFmtId="0" fontId="8" fillId="0" borderId="11" xfId="2" applyFont="1" applyBorder="1" applyAlignment="1" applyProtection="1">
      <alignment horizontal="center" vertical="center" wrapText="1"/>
    </xf>
    <xf numFmtId="0" fontId="8" fillId="0" borderId="0" xfId="2" applyFont="1" applyBorder="1" applyAlignment="1" applyProtection="1">
      <alignment horizontal="center" vertical="center" wrapText="1"/>
    </xf>
    <xf numFmtId="0" fontId="8" fillId="0" borderId="12" xfId="2" applyFont="1" applyBorder="1" applyAlignment="1" applyProtection="1">
      <alignment horizontal="center" vertical="center" wrapText="1"/>
    </xf>
    <xf numFmtId="0" fontId="8" fillId="0" borderId="13" xfId="1" applyNumberFormat="1" applyFont="1" applyBorder="1" applyAlignment="1" applyProtection="1">
      <alignment horizontal="center" vertical="center" wrapText="1"/>
    </xf>
    <xf numFmtId="0" fontId="8" fillId="0" borderId="14" xfId="1" applyNumberFormat="1" applyFont="1" applyBorder="1" applyAlignment="1" applyProtection="1">
      <alignment horizontal="center" vertical="center" wrapText="1"/>
    </xf>
    <xf numFmtId="0" fontId="12" fillId="0" borderId="0" xfId="1" applyNumberFormat="1" applyFont="1" applyBorder="1" applyAlignment="1" applyProtection="1">
      <alignment horizontal="center" vertical="center" wrapText="1"/>
    </xf>
    <xf numFmtId="0" fontId="12" fillId="0" borderId="0" xfId="4" applyFont="1" applyBorder="1" applyAlignment="1" applyProtection="1">
      <alignment horizontal="center" vertical="center" wrapText="1"/>
    </xf>
    <xf numFmtId="0" fontId="5" fillId="0" borderId="0" xfId="5" applyFont="1" applyFill="1" applyBorder="1" applyAlignment="1" applyProtection="1">
      <alignment horizontal="center" vertical="center"/>
    </xf>
    <xf numFmtId="0" fontId="7" fillId="5" borderId="15" xfId="7" applyFont="1" applyFill="1" applyBorder="1" applyAlignment="1" applyProtection="1">
      <alignment horizontal="center" vertical="center"/>
    </xf>
    <xf numFmtId="0" fontId="7" fillId="5" borderId="6" xfId="8" applyFont="1" applyFill="1" applyBorder="1" applyAlignment="1" applyProtection="1">
      <alignment horizontal="center" vertical="center"/>
    </xf>
    <xf numFmtId="0" fontId="7" fillId="5" borderId="6" xfId="7" applyFont="1" applyFill="1" applyBorder="1" applyAlignment="1" applyProtection="1">
      <alignment horizontal="center" vertical="center"/>
    </xf>
    <xf numFmtId="0" fontId="7" fillId="5" borderId="16" xfId="7" applyFont="1" applyFill="1" applyBorder="1" applyAlignment="1" applyProtection="1">
      <alignment horizontal="center" vertical="center"/>
    </xf>
    <xf numFmtId="164" fontId="10" fillId="0" borderId="17" xfId="3" applyFont="1" applyBorder="1" applyAlignment="1" applyProtection="1">
      <alignment horizontal="center" vertical="center" wrapText="1"/>
    </xf>
    <xf numFmtId="164" fontId="10" fillId="0" borderId="0" xfId="3" applyFont="1" applyBorder="1" applyAlignment="1" applyProtection="1">
      <alignment horizontal="center" vertical="center" wrapText="1"/>
    </xf>
    <xf numFmtId="164" fontId="7" fillId="0" borderId="17" xfId="3" applyFont="1" applyBorder="1" applyAlignment="1" applyProtection="1">
      <alignment horizontal="center" vertical="center" wrapText="1"/>
    </xf>
    <xf numFmtId="164" fontId="7" fillId="0" borderId="0" xfId="3" applyFont="1" applyBorder="1" applyAlignment="1" applyProtection="1">
      <alignment horizontal="center" vertical="center" wrapText="1"/>
    </xf>
    <xf numFmtId="0" fontId="7" fillId="0" borderId="17" xfId="1" applyNumberFormat="1" applyFont="1" applyBorder="1" applyAlignment="1" applyProtection="1">
      <alignment horizontal="center" vertical="center" wrapText="1"/>
    </xf>
    <xf numFmtId="0" fontId="7" fillId="0" borderId="0" xfId="1" applyNumberFormat="1" applyFont="1" applyBorder="1" applyAlignment="1" applyProtection="1">
      <alignment horizontal="center" vertical="center" wrapText="1"/>
    </xf>
    <xf numFmtId="164" fontId="10" fillId="0" borderId="18" xfId="3" applyFont="1" applyBorder="1" applyAlignment="1" applyProtection="1">
      <alignment horizontal="center" vertical="center" wrapText="1"/>
    </xf>
    <xf numFmtId="164" fontId="10" fillId="0" borderId="19" xfId="3" applyFont="1" applyBorder="1" applyAlignment="1" applyProtection="1">
      <alignment horizontal="center" vertical="center" wrapText="1"/>
    </xf>
    <xf numFmtId="164" fontId="7" fillId="6" borderId="20" xfId="3" applyFont="1" applyFill="1" applyBorder="1" applyAlignment="1" applyProtection="1">
      <alignment horizontal="center" vertical="center" wrapText="1"/>
    </xf>
    <xf numFmtId="164" fontId="7" fillId="7" borderId="0" xfId="3" applyFont="1" applyFill="1" applyBorder="1" applyAlignment="1" applyProtection="1">
      <alignment horizontal="center" vertical="center" wrapText="1"/>
    </xf>
    <xf numFmtId="0" fontId="7" fillId="8" borderId="17" xfId="1" applyNumberFormat="1" applyFont="1" applyFill="1" applyBorder="1" applyAlignment="1" applyProtection="1">
      <alignment horizontal="center" vertical="center" wrapText="1"/>
    </xf>
    <xf numFmtId="165" fontId="7" fillId="0" borderId="21" xfId="2" applyNumberFormat="1" applyFont="1" applyBorder="1" applyAlignment="1" applyProtection="1">
      <alignment horizontal="center" vertical="center" wrapText="1"/>
    </xf>
    <xf numFmtId="165" fontId="7" fillId="0" borderId="0" xfId="2" applyNumberFormat="1" applyFont="1" applyBorder="1" applyAlignment="1" applyProtection="1">
      <alignment horizontal="center" vertical="center" wrapText="1"/>
    </xf>
    <xf numFmtId="165" fontId="7" fillId="0" borderId="22" xfId="2" applyNumberFormat="1" applyFont="1" applyBorder="1" applyAlignment="1" applyProtection="1">
      <alignment horizontal="center" vertical="center" wrapText="1"/>
    </xf>
    <xf numFmtId="0" fontId="7" fillId="0" borderId="23" xfId="1" applyNumberFormat="1" applyFont="1" applyBorder="1" applyAlignment="1" applyProtection="1">
      <alignment horizontal="center" vertical="center" wrapText="1"/>
    </xf>
    <xf numFmtId="0" fontId="7" fillId="0" borderId="24" xfId="1" applyNumberFormat="1" applyFont="1" applyBorder="1" applyAlignment="1" applyProtection="1">
      <alignment horizontal="center" vertical="center" wrapText="1"/>
    </xf>
    <xf numFmtId="0" fontId="7" fillId="9" borderId="25" xfId="7" applyFont="1" applyFill="1" applyBorder="1" applyAlignment="1" applyProtection="1">
      <alignment horizontal="center" vertical="center"/>
    </xf>
    <xf numFmtId="0" fontId="7" fillId="9" borderId="6" xfId="8" applyFont="1" applyFill="1" applyBorder="1" applyAlignment="1" applyProtection="1">
      <alignment horizontal="center" vertical="center"/>
    </xf>
    <xf numFmtId="0" fontId="7" fillId="9" borderId="6" xfId="7" applyFont="1" applyFill="1" applyBorder="1" applyAlignment="1" applyProtection="1">
      <alignment horizontal="center" vertical="center"/>
    </xf>
    <xf numFmtId="0" fontId="7" fillId="9" borderId="26" xfId="7" applyFont="1" applyFill="1" applyBorder="1" applyAlignment="1" applyProtection="1">
      <alignment horizontal="center" vertical="center"/>
    </xf>
    <xf numFmtId="164" fontId="10" fillId="0" borderId="20" xfId="3" applyFont="1" applyBorder="1" applyAlignment="1" applyProtection="1">
      <alignment horizontal="center" vertical="center" wrapText="1"/>
    </xf>
    <xf numFmtId="0" fontId="7" fillId="8" borderId="20" xfId="1" applyNumberFormat="1" applyFont="1" applyFill="1" applyBorder="1" applyAlignment="1" applyProtection="1">
      <alignment horizontal="center" vertical="center" wrapText="1"/>
    </xf>
    <xf numFmtId="0" fontId="7" fillId="0" borderId="20" xfId="1" applyNumberFormat="1" applyFont="1" applyBorder="1" applyAlignment="1" applyProtection="1">
      <alignment horizontal="center" vertical="center" wrapText="1"/>
    </xf>
    <xf numFmtId="164" fontId="10" fillId="0" borderId="27" xfId="3" applyFont="1" applyBorder="1" applyAlignment="1" applyProtection="1">
      <alignment horizontal="center" vertical="center" wrapText="1"/>
    </xf>
    <xf numFmtId="164" fontId="10" fillId="0" borderId="28" xfId="3" applyFont="1" applyBorder="1" applyAlignment="1" applyProtection="1">
      <alignment horizontal="center" vertical="center" wrapText="1"/>
    </xf>
    <xf numFmtId="164" fontId="13" fillId="7" borderId="0" xfId="3" applyFont="1" applyFill="1" applyBorder="1" applyAlignment="1" applyProtection="1">
      <alignment horizontal="center" vertical="center" wrapText="1"/>
    </xf>
    <xf numFmtId="164" fontId="7" fillId="10" borderId="20" xfId="3" applyFont="1" applyFill="1" applyBorder="1" applyAlignment="1" applyProtection="1">
      <alignment horizontal="center" vertical="center" wrapText="1"/>
    </xf>
    <xf numFmtId="164" fontId="7" fillId="0" borderId="20" xfId="3" applyFont="1" applyBorder="1" applyAlignment="1" applyProtection="1">
      <alignment horizontal="center" vertical="center" wrapText="1"/>
    </xf>
    <xf numFmtId="165" fontId="7" fillId="0" borderId="29" xfId="2" applyNumberFormat="1" applyFont="1" applyBorder="1" applyAlignment="1" applyProtection="1">
      <alignment horizontal="center" vertical="center" wrapText="1"/>
    </xf>
    <xf numFmtId="165" fontId="7" fillId="0" borderId="30" xfId="2" applyNumberFormat="1" applyFont="1" applyBorder="1" applyAlignment="1" applyProtection="1">
      <alignment horizontal="center" vertical="center" wrapText="1"/>
    </xf>
    <xf numFmtId="0" fontId="7" fillId="0" borderId="31" xfId="1" applyNumberFormat="1" applyFont="1" applyBorder="1" applyAlignment="1" applyProtection="1">
      <alignment horizontal="center" vertical="center" wrapText="1"/>
    </xf>
    <xf numFmtId="0" fontId="7" fillId="0" borderId="32" xfId="1" applyNumberFormat="1" applyFont="1" applyBorder="1" applyAlignment="1" applyProtection="1">
      <alignment horizontal="center" vertical="center" wrapText="1"/>
    </xf>
    <xf numFmtId="0" fontId="7" fillId="4" borderId="5" xfId="7" applyFont="1" applyFill="1" applyBorder="1" applyAlignment="1" applyProtection="1">
      <alignment horizontal="center" vertical="center"/>
    </xf>
    <xf numFmtId="0" fontId="7" fillId="4" borderId="6" xfId="8" applyFont="1" applyFill="1" applyBorder="1" applyAlignment="1" applyProtection="1">
      <alignment horizontal="center" vertical="center"/>
    </xf>
    <xf numFmtId="0" fontId="7" fillId="4" borderId="6" xfId="7" applyFont="1" applyFill="1" applyBorder="1" applyAlignment="1" applyProtection="1">
      <alignment horizontal="center" vertical="center"/>
    </xf>
    <xf numFmtId="0" fontId="7" fillId="4" borderId="7" xfId="7" applyFont="1" applyFill="1" applyBorder="1" applyAlignment="1" applyProtection="1">
      <alignment horizontal="center" vertical="center"/>
    </xf>
    <xf numFmtId="164" fontId="10" fillId="0" borderId="8" xfId="3" applyFont="1" applyBorder="1" applyAlignment="1" applyProtection="1">
      <alignment horizontal="center" vertical="center" wrapText="1"/>
    </xf>
    <xf numFmtId="164" fontId="7" fillId="0" borderId="8" xfId="3" applyFont="1" applyBorder="1" applyAlignment="1" applyProtection="1">
      <alignment horizontal="center" vertical="center" wrapText="1"/>
    </xf>
    <xf numFmtId="0" fontId="7" fillId="0" borderId="8" xfId="1" applyNumberFormat="1" applyFont="1" applyBorder="1" applyAlignment="1" applyProtection="1">
      <alignment horizontal="center" vertical="center" wrapText="1"/>
    </xf>
    <xf numFmtId="0" fontId="7" fillId="8" borderId="0" xfId="1" applyNumberFormat="1" applyFont="1" applyFill="1" applyBorder="1" applyAlignment="1" applyProtection="1">
      <alignment horizontal="center" vertical="center" wrapText="1"/>
    </xf>
    <xf numFmtId="164" fontId="10" fillId="0" borderId="9" xfId="3" applyFont="1" applyBorder="1" applyAlignment="1" applyProtection="1">
      <alignment horizontal="center" vertical="center" wrapText="1"/>
    </xf>
    <xf numFmtId="164" fontId="10" fillId="0" borderId="10" xfId="3" applyFont="1" applyBorder="1" applyAlignment="1" applyProtection="1">
      <alignment horizontal="center" vertical="center" wrapText="1"/>
    </xf>
    <xf numFmtId="165" fontId="7" fillId="0" borderId="11" xfId="2" applyNumberFormat="1" applyFont="1" applyBorder="1" applyAlignment="1" applyProtection="1">
      <alignment horizontal="center" vertical="center" wrapText="1"/>
    </xf>
    <xf numFmtId="165" fontId="7" fillId="0" borderId="12" xfId="2" applyNumberFormat="1" applyFont="1" applyBorder="1" applyAlignment="1" applyProtection="1">
      <alignment horizontal="center" vertical="center" wrapText="1"/>
    </xf>
    <xf numFmtId="0" fontId="7" fillId="0" borderId="13" xfId="1" applyNumberFormat="1" applyFont="1" applyBorder="1" applyAlignment="1" applyProtection="1">
      <alignment horizontal="center" vertical="center" wrapText="1"/>
    </xf>
    <xf numFmtId="0" fontId="7" fillId="0" borderId="14" xfId="1" applyNumberFormat="1" applyFont="1" applyBorder="1" applyAlignment="1" applyProtection="1">
      <alignment horizontal="center" vertical="center" wrapText="1"/>
    </xf>
    <xf numFmtId="0" fontId="7" fillId="11" borderId="33" xfId="7" applyFont="1" applyFill="1" applyBorder="1" applyAlignment="1" applyProtection="1">
      <alignment horizontal="center" vertical="center"/>
    </xf>
    <xf numFmtId="0" fontId="7" fillId="11" borderId="6" xfId="8" applyFont="1" applyFill="1" applyBorder="1" applyAlignment="1" applyProtection="1">
      <alignment horizontal="center" vertical="center"/>
    </xf>
    <xf numFmtId="0" fontId="7" fillId="11" borderId="6" xfId="7" applyFont="1" applyFill="1" applyBorder="1" applyAlignment="1" applyProtection="1">
      <alignment horizontal="center" vertical="center"/>
    </xf>
    <xf numFmtId="0" fontId="7" fillId="11" borderId="34" xfId="7" applyFont="1" applyFill="1" applyBorder="1" applyAlignment="1" applyProtection="1">
      <alignment horizontal="center" vertical="center"/>
    </xf>
    <xf numFmtId="164" fontId="11" fillId="0" borderId="35" xfId="3" applyFont="1" applyBorder="1" applyAlignment="1" applyProtection="1">
      <alignment horizontal="center" vertical="center" wrapText="1"/>
    </xf>
    <xf numFmtId="164" fontId="8" fillId="0" borderId="35" xfId="3" applyFont="1" applyBorder="1" applyAlignment="1" applyProtection="1">
      <alignment horizontal="center" vertical="center" wrapText="1"/>
    </xf>
    <xf numFmtId="164" fontId="8" fillId="7" borderId="0" xfId="3" applyFont="1" applyFill="1" applyBorder="1" applyAlignment="1" applyProtection="1">
      <alignment horizontal="center" vertical="center" wrapText="1"/>
    </xf>
    <xf numFmtId="0" fontId="8" fillId="0" borderId="35" xfId="1" applyNumberFormat="1" applyFont="1" applyBorder="1" applyAlignment="1" applyProtection="1">
      <alignment horizontal="center" vertical="center" wrapText="1"/>
    </xf>
    <xf numFmtId="0" fontId="8" fillId="0" borderId="0" xfId="1" applyNumberFormat="1" applyFont="1" applyBorder="1" applyAlignment="1" applyProtection="1">
      <alignment horizontal="center" vertical="center" wrapText="1"/>
    </xf>
    <xf numFmtId="0" fontId="14" fillId="0" borderId="36" xfId="1" applyNumberFormat="1" applyFont="1" applyBorder="1" applyAlignment="1" applyProtection="1">
      <alignment horizontal="center" vertical="center" wrapText="1"/>
    </xf>
    <xf numFmtId="164" fontId="11" fillId="0" borderId="37" xfId="3" applyFont="1" applyBorder="1" applyAlignment="1" applyProtection="1">
      <alignment horizontal="center" vertical="center" wrapText="1"/>
    </xf>
    <xf numFmtId="164" fontId="11" fillId="0" borderId="38" xfId="3" applyFont="1" applyBorder="1" applyAlignment="1" applyProtection="1">
      <alignment horizontal="center" vertical="center" wrapText="1"/>
    </xf>
    <xf numFmtId="164" fontId="8" fillId="8" borderId="35" xfId="3" applyFont="1" applyFill="1" applyBorder="1" applyAlignment="1" applyProtection="1">
      <alignment horizontal="center" vertical="center" wrapText="1"/>
    </xf>
    <xf numFmtId="165" fontId="8" fillId="0" borderId="39" xfId="2" applyNumberFormat="1" applyFont="1" applyBorder="1" applyAlignment="1" applyProtection="1">
      <alignment horizontal="center" vertical="center" wrapText="1"/>
    </xf>
    <xf numFmtId="165" fontId="8" fillId="0" borderId="0" xfId="2" applyNumberFormat="1" applyFont="1" applyBorder="1" applyAlignment="1" applyProtection="1">
      <alignment horizontal="center" vertical="center" wrapText="1"/>
    </xf>
    <xf numFmtId="165" fontId="8" fillId="0" borderId="40" xfId="2" applyNumberFormat="1" applyFont="1" applyBorder="1" applyAlignment="1" applyProtection="1">
      <alignment horizontal="center" vertical="center" wrapText="1"/>
    </xf>
    <xf numFmtId="0" fontId="7" fillId="12" borderId="41" xfId="7" applyFont="1" applyFill="1" applyBorder="1" applyAlignment="1" applyProtection="1">
      <alignment horizontal="center" vertical="center"/>
    </xf>
    <xf numFmtId="0" fontId="7" fillId="12" borderId="6" xfId="8" applyFont="1" applyFill="1" applyBorder="1" applyAlignment="1" applyProtection="1">
      <alignment horizontal="center" vertical="center"/>
    </xf>
    <xf numFmtId="0" fontId="7" fillId="12" borderId="6" xfId="7" applyFont="1" applyFill="1" applyBorder="1" applyAlignment="1" applyProtection="1">
      <alignment horizontal="center" vertical="center"/>
    </xf>
    <xf numFmtId="0" fontId="7" fillId="12" borderId="42" xfId="7" applyFont="1" applyFill="1" applyBorder="1" applyAlignment="1" applyProtection="1">
      <alignment horizontal="center" vertical="center"/>
    </xf>
    <xf numFmtId="164" fontId="10" fillId="0" borderId="43" xfId="3" applyFont="1" applyBorder="1" applyAlignment="1" applyProtection="1">
      <alignment horizontal="center" vertical="center" wrapText="1"/>
    </xf>
    <xf numFmtId="0" fontId="8" fillId="8" borderId="0" xfId="1" applyNumberFormat="1" applyFont="1" applyFill="1" applyBorder="1" applyAlignment="1" applyProtection="1">
      <alignment horizontal="center" vertical="center" wrapText="1"/>
    </xf>
    <xf numFmtId="0" fontId="8" fillId="0" borderId="43" xfId="1" applyNumberFormat="1" applyFont="1" applyBorder="1" applyAlignment="1" applyProtection="1">
      <alignment horizontal="center" vertical="center" wrapText="1"/>
    </xf>
    <xf numFmtId="164" fontId="10" fillId="0" borderId="44" xfId="3" applyFont="1" applyBorder="1" applyAlignment="1" applyProtection="1">
      <alignment horizontal="center" vertical="center" wrapText="1"/>
    </xf>
    <xf numFmtId="164" fontId="10" fillId="0" borderId="45" xfId="3" applyFont="1" applyBorder="1" applyAlignment="1" applyProtection="1">
      <alignment horizontal="center" vertical="center" wrapText="1"/>
    </xf>
    <xf numFmtId="164" fontId="8" fillId="13" borderId="0" xfId="3" applyFont="1" applyFill="1" applyBorder="1" applyAlignment="1" applyProtection="1">
      <alignment horizontal="center" vertical="center" wrapText="1"/>
    </xf>
    <xf numFmtId="0" fontId="8" fillId="14" borderId="43" xfId="1" applyNumberFormat="1" applyFont="1" applyFill="1" applyBorder="1" applyAlignment="1" applyProtection="1">
      <alignment horizontal="center" vertical="center" wrapText="1"/>
    </xf>
    <xf numFmtId="164" fontId="8" fillId="0" borderId="43" xfId="3" applyFont="1" applyBorder="1" applyAlignment="1" applyProtection="1">
      <alignment horizontal="center" vertical="center" wrapText="1"/>
    </xf>
    <xf numFmtId="165" fontId="8" fillId="0" borderId="46" xfId="2" applyNumberFormat="1" applyFont="1" applyBorder="1" applyAlignment="1" applyProtection="1">
      <alignment horizontal="center" vertical="center" wrapText="1"/>
    </xf>
    <xf numFmtId="165" fontId="8" fillId="0" borderId="47" xfId="2" applyNumberFormat="1" applyFont="1" applyBorder="1" applyAlignment="1" applyProtection="1">
      <alignment horizontal="center" vertical="center" wrapText="1"/>
    </xf>
    <xf numFmtId="0" fontId="8" fillId="0" borderId="48" xfId="1" applyNumberFormat="1" applyFont="1" applyBorder="1" applyAlignment="1" applyProtection="1">
      <alignment horizontal="center" vertical="center" wrapText="1"/>
    </xf>
    <xf numFmtId="0" fontId="8" fillId="0" borderId="49" xfId="1" applyNumberFormat="1" applyFont="1" applyBorder="1" applyAlignment="1" applyProtection="1">
      <alignment horizontal="center" vertical="center" wrapText="1"/>
    </xf>
    <xf numFmtId="164" fontId="7" fillId="0" borderId="11" xfId="3" applyFont="1" applyBorder="1" applyAlignment="1" applyProtection="1">
      <alignment horizontal="center" vertical="center" wrapText="1"/>
    </xf>
    <xf numFmtId="164" fontId="7" fillId="0" borderId="12" xfId="3" applyFont="1" applyBorder="1" applyAlignment="1" applyProtection="1">
      <alignment horizontal="center" vertical="center" wrapText="1"/>
    </xf>
    <xf numFmtId="0" fontId="7" fillId="0" borderId="50" xfId="1" applyNumberFormat="1" applyFont="1" applyBorder="1" applyAlignment="1" applyProtection="1">
      <alignment horizontal="center" vertical="center" wrapText="1"/>
    </xf>
    <xf numFmtId="0" fontId="7" fillId="0" borderId="51" xfId="1" applyNumberFormat="1" applyFont="1" applyBorder="1" applyAlignment="1" applyProtection="1">
      <alignment horizontal="center" vertical="center" wrapText="1"/>
    </xf>
    <xf numFmtId="0" fontId="7" fillId="15" borderId="52" xfId="7" applyFont="1" applyFill="1" applyBorder="1" applyAlignment="1" applyProtection="1">
      <alignment horizontal="center" vertical="center"/>
    </xf>
    <xf numFmtId="0" fontId="7" fillId="15" borderId="6" xfId="8" applyFont="1" applyFill="1" applyBorder="1" applyAlignment="1" applyProtection="1">
      <alignment horizontal="center" vertical="center"/>
    </xf>
    <xf numFmtId="0" fontId="7" fillId="15" borderId="6" xfId="7" applyFont="1" applyFill="1" applyBorder="1" applyAlignment="1" applyProtection="1">
      <alignment horizontal="center" vertical="center"/>
    </xf>
    <xf numFmtId="0" fontId="7" fillId="15" borderId="53" xfId="7" applyFont="1" applyFill="1" applyBorder="1" applyAlignment="1" applyProtection="1">
      <alignment horizontal="center" vertical="center"/>
    </xf>
    <xf numFmtId="164" fontId="10" fillId="0" borderId="54" xfId="3" applyFont="1" applyBorder="1" applyAlignment="1" applyProtection="1">
      <alignment horizontal="center" vertical="center" wrapText="1"/>
    </xf>
    <xf numFmtId="0" fontId="7" fillId="8" borderId="55" xfId="1" applyNumberFormat="1" applyFont="1" applyFill="1" applyBorder="1" applyAlignment="1" applyProtection="1">
      <alignment horizontal="center" vertical="center" wrapText="1"/>
    </xf>
    <xf numFmtId="0" fontId="7" fillId="0" borderId="55" xfId="1" applyNumberFormat="1" applyFont="1" applyBorder="1" applyAlignment="1" applyProtection="1">
      <alignment horizontal="center" vertical="center" wrapText="1"/>
    </xf>
    <xf numFmtId="164" fontId="10" fillId="0" borderId="56" xfId="3" applyFont="1" applyBorder="1" applyAlignment="1" applyProtection="1">
      <alignment horizontal="center" vertical="center" wrapText="1"/>
    </xf>
    <xf numFmtId="164" fontId="10" fillId="0" borderId="57" xfId="3" applyFont="1" applyBorder="1" applyAlignment="1" applyProtection="1">
      <alignment horizontal="center" vertical="center" wrapText="1"/>
    </xf>
    <xf numFmtId="165" fontId="7" fillId="0" borderId="58" xfId="2" applyNumberFormat="1" applyFont="1" applyBorder="1" applyAlignment="1" applyProtection="1">
      <alignment horizontal="center" vertical="center" wrapText="1"/>
    </xf>
    <xf numFmtId="0" fontId="7" fillId="0" borderId="59" xfId="1" applyNumberFormat="1" applyFont="1" applyBorder="1" applyAlignment="1" applyProtection="1">
      <alignment horizontal="center" vertical="center" wrapText="1"/>
    </xf>
    <xf numFmtId="0" fontId="7" fillId="0" borderId="60" xfId="1" applyNumberFormat="1" applyFont="1" applyBorder="1" applyAlignment="1" applyProtection="1">
      <alignment horizontal="center" vertical="center" wrapText="1"/>
    </xf>
    <xf numFmtId="164" fontId="7" fillId="0" borderId="54" xfId="3" applyFont="1" applyBorder="1" applyAlignment="1" applyProtection="1">
      <alignment horizontal="center" vertical="center" wrapText="1"/>
    </xf>
    <xf numFmtId="0" fontId="7" fillId="0" borderId="54" xfId="1" applyNumberFormat="1" applyFont="1" applyBorder="1" applyAlignment="1" applyProtection="1">
      <alignment horizontal="center" vertical="center" wrapText="1"/>
    </xf>
    <xf numFmtId="0" fontId="7" fillId="8" borderId="54" xfId="1" applyNumberFormat="1" applyFont="1" applyFill="1" applyBorder="1" applyAlignment="1" applyProtection="1">
      <alignment horizontal="center" vertical="center" wrapText="1"/>
    </xf>
    <xf numFmtId="164" fontId="7" fillId="0" borderId="58" xfId="3" applyFont="1" applyBorder="1" applyAlignment="1" applyProtection="1">
      <alignment horizontal="center" vertical="center" wrapText="1"/>
    </xf>
    <xf numFmtId="0" fontId="7" fillId="8" borderId="31" xfId="1" applyNumberFormat="1" applyFont="1" applyFill="1" applyBorder="1" applyAlignment="1" applyProtection="1">
      <alignment horizontal="center" vertical="center" wrapText="1"/>
    </xf>
    <xf numFmtId="0" fontId="7" fillId="8" borderId="8" xfId="1" applyNumberFormat="1" applyFont="1" applyFill="1" applyBorder="1" applyAlignment="1" applyProtection="1">
      <alignment horizontal="center" vertical="center" wrapText="1"/>
    </xf>
  </cellXfs>
  <cellStyles count="9">
    <cellStyle name="Détail jour" xfId="1" xr:uid="{00000000-0005-0000-0000-000006000000}"/>
    <cellStyle name="En-tête de notes" xfId="2" xr:uid="{00000000-0005-0000-0000-000007000000}"/>
    <cellStyle name="Excel Built-in Heading 1" xfId="6" xr:uid="{00000000-0005-0000-0000-00000B000000}"/>
    <cellStyle name="Excel Built-in Heading 2" xfId="7" xr:uid="{00000000-0005-0000-0000-00000C000000}"/>
    <cellStyle name="Excel Built-in Heading 3" xfId="8" xr:uid="{00000000-0005-0000-0000-00000D000000}"/>
    <cellStyle name="Excel Built-in Title" xfId="5" xr:uid="{00000000-0005-0000-0000-00000A000000}"/>
    <cellStyle name="Jour" xfId="3" xr:uid="{00000000-0005-0000-0000-000008000000}"/>
    <cellStyle name="Normal" xfId="0" builtinId="0"/>
    <cellStyle name="Notes" xfId="4" xr:uid="{00000000-0005-0000-0000-000009000000}"/>
  </cellStyles>
  <dxfs count="86"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E6E905"/>
      <rgbColor rgb="FFFF00FF"/>
      <rgbColor rgb="FF00FFFF"/>
      <rgbColor rgb="FF800000"/>
      <rgbColor rgb="FF008000"/>
      <rgbColor rgb="FF000080"/>
      <rgbColor rgb="FF806000"/>
      <rgbColor rgb="FF800080"/>
      <rgbColor rgb="FF008080"/>
      <rgbColor rgb="FFADB9CA"/>
      <rgbColor rgb="FF808080"/>
      <rgbColor rgb="FF9999FF"/>
      <rgbColor rgb="FF993366"/>
      <rgbColor rgb="FFD0CECE"/>
      <rgbColor rgb="FFDBDBDB"/>
      <rgbColor rgb="FF660066"/>
      <rgbColor rgb="FFFF8080"/>
      <rgbColor rgb="FF0066CC"/>
      <rgbColor rgb="FFBDD7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9D9D9"/>
      <rgbColor rgb="FFC5E0B4"/>
      <rgbColor rgb="FFFFD966"/>
      <rgbColor rgb="FF9DC3E6"/>
      <rgbColor rgb="FFFF99CC"/>
      <rgbColor rgb="FFB4C7E7"/>
      <rgbColor rgb="FFF8CBAD"/>
      <rgbColor rgb="FF2E75B6"/>
      <rgbColor rgb="FF33CCCC"/>
      <rgbColor rgb="FF99CC00"/>
      <rgbColor rgb="FFFFCC00"/>
      <rgbColor rgb="FFFF9900"/>
      <rgbColor rgb="FFC55A11"/>
      <rgbColor rgb="FF666699"/>
      <rgbColor rgb="FF969696"/>
      <rgbColor rgb="FF003366"/>
      <rgbColor rgb="FF00A933"/>
      <rgbColor rgb="FF0D0D0D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1071000</xdr:colOff>
      <xdr:row>1</xdr:row>
      <xdr:rowOff>749160</xdr:rowOff>
    </xdr:from>
    <xdr:to>
      <xdr:col>4</xdr:col>
      <xdr:colOff>1182600</xdr:colOff>
      <xdr:row>6</xdr:row>
      <xdr:rowOff>278280</xdr:rowOff>
    </xdr:to>
    <xdr:pic>
      <xdr:nvPicPr>
        <xdr:cNvPr id="2" name="Image 2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20653200">
          <a:off x="4036680" y="635040"/>
          <a:ext cx="1431000" cy="1767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968536</xdr:colOff>
      <xdr:row>23</xdr:row>
      <xdr:rowOff>561734</xdr:rowOff>
    </xdr:from>
    <xdr:to>
      <xdr:col>5</xdr:col>
      <xdr:colOff>1079416</xdr:colOff>
      <xdr:row>28</xdr:row>
      <xdr:rowOff>90899</xdr:rowOff>
    </xdr:to>
    <xdr:pic>
      <xdr:nvPicPr>
        <xdr:cNvPr id="3" name="Image 2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2497800">
          <a:off x="5407186" y="7905509"/>
          <a:ext cx="1549155" cy="17675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100800</xdr:colOff>
      <xdr:row>45</xdr:row>
      <xdr:rowOff>461520</xdr:rowOff>
    </xdr:from>
    <xdr:to>
      <xdr:col>6</xdr:col>
      <xdr:colOff>211680</xdr:colOff>
      <xdr:row>49</xdr:row>
      <xdr:rowOff>295560</xdr:rowOff>
    </xdr:to>
    <xdr:pic>
      <xdr:nvPicPr>
        <xdr:cNvPr id="4" name="Image 2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21150600">
          <a:off x="5601600" y="14933880"/>
          <a:ext cx="1430280" cy="1767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129240</xdr:colOff>
      <xdr:row>89</xdr:row>
      <xdr:rowOff>596880</xdr:rowOff>
    </xdr:from>
    <xdr:to>
      <xdr:col>4</xdr:col>
      <xdr:colOff>240120</xdr:colOff>
      <xdr:row>94</xdr:row>
      <xdr:rowOff>126360</xdr:rowOff>
    </xdr:to>
    <xdr:pic>
      <xdr:nvPicPr>
        <xdr:cNvPr id="5" name="Image 2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20914200">
          <a:off x="3042720" y="29536200"/>
          <a:ext cx="1430280" cy="1767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1259775</xdr:colOff>
      <xdr:row>110</xdr:row>
      <xdr:rowOff>83010</xdr:rowOff>
    </xdr:from>
    <xdr:to>
      <xdr:col>5</xdr:col>
      <xdr:colOff>50895</xdr:colOff>
      <xdr:row>115</xdr:row>
      <xdr:rowOff>42780</xdr:rowOff>
    </xdr:to>
    <xdr:pic>
      <xdr:nvPicPr>
        <xdr:cNvPr id="6" name="Image 2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709800">
          <a:off x="4260150" y="36306585"/>
          <a:ext cx="1667670" cy="1769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945105</xdr:colOff>
      <xdr:row>137</xdr:row>
      <xdr:rowOff>275475</xdr:rowOff>
    </xdr:from>
    <xdr:to>
      <xdr:col>5</xdr:col>
      <xdr:colOff>1274505</xdr:colOff>
      <xdr:row>140</xdr:row>
      <xdr:rowOff>198240</xdr:rowOff>
    </xdr:to>
    <xdr:pic>
      <xdr:nvPicPr>
        <xdr:cNvPr id="7" name="Image 2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3012600">
          <a:off x="5491823" y="44106232"/>
          <a:ext cx="1551540" cy="17676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417600</xdr:colOff>
      <xdr:row>167</xdr:row>
      <xdr:rowOff>292680</xdr:rowOff>
    </xdr:from>
    <xdr:to>
      <xdr:col>3</xdr:col>
      <xdr:colOff>630720</xdr:colOff>
      <xdr:row>172</xdr:row>
      <xdr:rowOff>299160</xdr:rowOff>
    </xdr:to>
    <xdr:pic>
      <xdr:nvPicPr>
        <xdr:cNvPr id="8" name="Image 2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18206400">
          <a:off x="2153160" y="54616680"/>
          <a:ext cx="1532520" cy="1549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549571</xdr:colOff>
      <xdr:row>182</xdr:row>
      <xdr:rowOff>540659</xdr:rowOff>
    </xdr:from>
    <xdr:to>
      <xdr:col>5</xdr:col>
      <xdr:colOff>660811</xdr:colOff>
      <xdr:row>187</xdr:row>
      <xdr:rowOff>71984</xdr:rowOff>
    </xdr:to>
    <xdr:pic>
      <xdr:nvPicPr>
        <xdr:cNvPr id="9" name="Image 2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20536800">
          <a:off x="4988221" y="59338484"/>
          <a:ext cx="1549515" cy="17697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725265</xdr:colOff>
      <xdr:row>205</xdr:row>
      <xdr:rowOff>160350</xdr:rowOff>
    </xdr:from>
    <xdr:to>
      <xdr:col>5</xdr:col>
      <xdr:colOff>955020</xdr:colOff>
      <xdr:row>208</xdr:row>
      <xdr:rowOff>301455</xdr:rowOff>
    </xdr:to>
    <xdr:pic>
      <xdr:nvPicPr>
        <xdr:cNvPr id="10" name="Image 2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2079000">
          <a:off x="5163915" y="66549600"/>
          <a:ext cx="1668030" cy="176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1000800</xdr:colOff>
      <xdr:row>227</xdr:row>
      <xdr:rowOff>95400</xdr:rowOff>
    </xdr:from>
    <xdr:to>
      <xdr:col>4</xdr:col>
      <xdr:colOff>1111680</xdr:colOff>
      <xdr:row>230</xdr:row>
      <xdr:rowOff>236160</xdr:rowOff>
    </xdr:to>
    <xdr:pic>
      <xdr:nvPicPr>
        <xdr:cNvPr id="11" name="Image 3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485400">
          <a:off x="3621600" y="74748600"/>
          <a:ext cx="1430280" cy="176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200910</xdr:colOff>
      <xdr:row>249</xdr:row>
      <xdr:rowOff>328365</xdr:rowOff>
    </xdr:from>
    <xdr:to>
      <xdr:col>6</xdr:col>
      <xdr:colOff>414030</xdr:colOff>
      <xdr:row>252</xdr:row>
      <xdr:rowOff>251280</xdr:rowOff>
    </xdr:to>
    <xdr:pic>
      <xdr:nvPicPr>
        <xdr:cNvPr id="12" name="Image 3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17749800">
          <a:off x="6127688" y="81202912"/>
          <a:ext cx="1551690" cy="16513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1024126</xdr:colOff>
      <xdr:row>70</xdr:row>
      <xdr:rowOff>90300</xdr:rowOff>
    </xdr:from>
    <xdr:to>
      <xdr:col>3</xdr:col>
      <xdr:colOff>1353706</xdr:colOff>
      <xdr:row>75</xdr:row>
      <xdr:rowOff>115455</xdr:rowOff>
    </xdr:to>
    <xdr:pic>
      <xdr:nvPicPr>
        <xdr:cNvPr id="13" name="Image 24">
          <a:extLst>
            <a:ext uri="{FF2B5EF4-FFF2-40B4-BE49-F238E27FC236}">
              <a16:creationId xmlns:a16="http://schemas.microsoft.com/office/drawing/2014/main" id="{1CC37FBF-D101-447D-9695-D3A3F17C43C3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3330361">
          <a:off x="2695576" y="23469600"/>
          <a:ext cx="1549155" cy="176785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246600</xdr:colOff>
      <xdr:row>1</xdr:row>
      <xdr:rowOff>1215000</xdr:rowOff>
    </xdr:to>
    <xdr:pic>
      <xdr:nvPicPr>
        <xdr:cNvPr id="11" name="Image_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3400" y="114120"/>
          <a:ext cx="4314960" cy="121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1</xdr:row>
      <xdr:rowOff>1390680</xdr:rowOff>
    </xdr:from>
    <xdr:to>
      <xdr:col>2</xdr:col>
      <xdr:colOff>246600</xdr:colOff>
      <xdr:row>2</xdr:row>
      <xdr:rowOff>1215000</xdr:rowOff>
    </xdr:to>
    <xdr:pic>
      <xdr:nvPicPr>
        <xdr:cNvPr id="12" name="Image_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3400" y="1504800"/>
          <a:ext cx="4314960" cy="1222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10440</xdr:colOff>
      <xdr:row>3</xdr:row>
      <xdr:rowOff>0</xdr:rowOff>
    </xdr:from>
    <xdr:to>
      <xdr:col>2</xdr:col>
      <xdr:colOff>246600</xdr:colOff>
      <xdr:row>3</xdr:row>
      <xdr:rowOff>1211040</xdr:rowOff>
    </xdr:to>
    <xdr:pic>
      <xdr:nvPicPr>
        <xdr:cNvPr id="13" name="Image_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3840" y="2910600"/>
          <a:ext cx="4304520" cy="121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3</xdr:row>
      <xdr:rowOff>1390680</xdr:rowOff>
    </xdr:from>
    <xdr:to>
      <xdr:col>2</xdr:col>
      <xdr:colOff>246600</xdr:colOff>
      <xdr:row>4</xdr:row>
      <xdr:rowOff>1215000</xdr:rowOff>
    </xdr:to>
    <xdr:pic>
      <xdr:nvPicPr>
        <xdr:cNvPr id="14" name="Image_4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13400" y="4301280"/>
          <a:ext cx="4314960" cy="1222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4</xdr:row>
      <xdr:rowOff>1390680</xdr:rowOff>
    </xdr:from>
    <xdr:to>
      <xdr:col>2</xdr:col>
      <xdr:colOff>246600</xdr:colOff>
      <xdr:row>5</xdr:row>
      <xdr:rowOff>1215000</xdr:rowOff>
    </xdr:to>
    <xdr:pic>
      <xdr:nvPicPr>
        <xdr:cNvPr id="15" name="Image_5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113400" y="5699520"/>
          <a:ext cx="4314960" cy="1222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5</xdr:row>
      <xdr:rowOff>1390680</xdr:rowOff>
    </xdr:from>
    <xdr:to>
      <xdr:col>2</xdr:col>
      <xdr:colOff>246600</xdr:colOff>
      <xdr:row>6</xdr:row>
      <xdr:rowOff>1215000</xdr:rowOff>
    </xdr:to>
    <xdr:pic>
      <xdr:nvPicPr>
        <xdr:cNvPr id="16" name="Image_6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13400" y="7097760"/>
          <a:ext cx="4314960" cy="1222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246600</xdr:colOff>
      <xdr:row>7</xdr:row>
      <xdr:rowOff>1215000</xdr:rowOff>
    </xdr:to>
    <xdr:pic>
      <xdr:nvPicPr>
        <xdr:cNvPr id="17" name="Image_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113400" y="8503920"/>
          <a:ext cx="4314960" cy="121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7</xdr:row>
      <xdr:rowOff>1390680</xdr:rowOff>
    </xdr:from>
    <xdr:to>
      <xdr:col>2</xdr:col>
      <xdr:colOff>246600</xdr:colOff>
      <xdr:row>8</xdr:row>
      <xdr:rowOff>1215000</xdr:rowOff>
    </xdr:to>
    <xdr:pic>
      <xdr:nvPicPr>
        <xdr:cNvPr id="18" name="Image_8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113400" y="9894600"/>
          <a:ext cx="4314960" cy="1222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8</xdr:row>
      <xdr:rowOff>1390680</xdr:rowOff>
    </xdr:from>
    <xdr:to>
      <xdr:col>2</xdr:col>
      <xdr:colOff>246600</xdr:colOff>
      <xdr:row>9</xdr:row>
      <xdr:rowOff>1215000</xdr:rowOff>
    </xdr:to>
    <xdr:pic>
      <xdr:nvPicPr>
        <xdr:cNvPr id="19" name="Image_9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113400" y="11292840"/>
          <a:ext cx="4314960" cy="1222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9</xdr:row>
      <xdr:rowOff>1390680</xdr:rowOff>
    </xdr:from>
    <xdr:to>
      <xdr:col>2</xdr:col>
      <xdr:colOff>246600</xdr:colOff>
      <xdr:row>10</xdr:row>
      <xdr:rowOff>1215000</xdr:rowOff>
    </xdr:to>
    <xdr:pic>
      <xdr:nvPicPr>
        <xdr:cNvPr id="20" name="Image_10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113400" y="12691080"/>
          <a:ext cx="4314960" cy="1222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246600</xdr:colOff>
      <xdr:row>11</xdr:row>
      <xdr:rowOff>1215000</xdr:rowOff>
    </xdr:to>
    <xdr:pic>
      <xdr:nvPicPr>
        <xdr:cNvPr id="21" name="Image_11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113400" y="14096880"/>
          <a:ext cx="4314960" cy="121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246600</xdr:colOff>
      <xdr:row>12</xdr:row>
      <xdr:rowOff>1215000</xdr:rowOff>
    </xdr:to>
    <xdr:pic>
      <xdr:nvPicPr>
        <xdr:cNvPr id="22" name="Image_12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113400" y="15495120"/>
          <a:ext cx="4314960" cy="121500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K270"/>
  <sheetViews>
    <sheetView showGridLines="0" tabSelected="1" topLeftCell="A245" zoomScaleNormal="100" workbookViewId="0">
      <selection activeCell="G82" sqref="G82"/>
    </sheetView>
  </sheetViews>
  <sheetFormatPr baseColWidth="10" defaultColWidth="9" defaultRowHeight="14.25" x14ac:dyDescent="0.2"/>
  <cols>
    <col min="1" max="1" width="1.625" style="15" customWidth="1"/>
    <col min="2" max="8" width="18.875" style="15" customWidth="1"/>
    <col min="9" max="9" width="1.625" style="15" customWidth="1"/>
    <col min="10" max="13" width="8.75" style="15" customWidth="1"/>
    <col min="14" max="14" width="6.75" style="15" customWidth="1"/>
    <col min="15" max="1025" width="8.75" style="15" customWidth="1"/>
  </cols>
  <sheetData>
    <row r="1" spans="1:9" ht="9" customHeight="1" x14ac:dyDescent="0.2">
      <c r="A1" s="15" t="s">
        <v>0</v>
      </c>
      <c r="I1" s="15" t="s">
        <v>0</v>
      </c>
    </row>
    <row r="2" spans="1:9" ht="95.25" customHeight="1" x14ac:dyDescent="0.2">
      <c r="B2" s="16">
        <v>2022</v>
      </c>
      <c r="C2" s="14" t="s">
        <v>1</v>
      </c>
      <c r="D2" s="14"/>
    </row>
    <row r="3" spans="1:9" ht="9" customHeight="1" x14ac:dyDescent="0.2"/>
    <row r="4" spans="1:9" s="17" customFormat="1" ht="24" customHeight="1" x14ac:dyDescent="0.2">
      <c r="B4" s="18" t="s">
        <v>2</v>
      </c>
      <c r="C4" s="19" t="str">
        <f>(TEXT(C5,"jjjj"))</f>
        <v>mardi</v>
      </c>
      <c r="D4" s="20" t="str">
        <f>TEXT(D5,"jjjj")</f>
        <v>mercredi</v>
      </c>
      <c r="E4" s="19" t="str">
        <f>TEXT(E5,"jjjj")</f>
        <v>jeudi</v>
      </c>
      <c r="F4" s="20" t="str">
        <f>TEXT(F5,"jjjj")</f>
        <v>vendredi</v>
      </c>
      <c r="G4" s="19" t="str">
        <f>TEXT(G5,"jjjj")</f>
        <v>samedi</v>
      </c>
      <c r="H4" s="21" t="str">
        <f>(TEXT(H5,"jjjj"))</f>
        <v>dimanche</v>
      </c>
    </row>
    <row r="5" spans="1:9" s="22" customFormat="1" ht="24" customHeight="1" x14ac:dyDescent="0.2">
      <c r="B5" s="23">
        <f t="array" ref="B5:H5">Jours+1+DATE(Calendrier1an,OptionCalendrier1mois,1)-WEEKDAY(DATE(Calendrier1an,OptionCalendrier1mois,1),OptionJoursemaine)</f>
        <v>44557</v>
      </c>
      <c r="C5" s="24">
        <v>44558</v>
      </c>
      <c r="D5" s="23">
        <v>44559</v>
      </c>
      <c r="E5" s="24">
        <v>44560</v>
      </c>
      <c r="F5" s="23">
        <v>44561</v>
      </c>
      <c r="G5" s="24">
        <v>44562</v>
      </c>
      <c r="H5" s="23">
        <v>44563</v>
      </c>
    </row>
    <row r="6" spans="1:9" s="22" customFormat="1" ht="24" customHeight="1" x14ac:dyDescent="0.2">
      <c r="B6" s="25"/>
      <c r="C6" s="26"/>
      <c r="D6" s="25"/>
      <c r="E6" s="26"/>
      <c r="F6" s="25"/>
      <c r="G6" s="26"/>
      <c r="H6" s="25"/>
    </row>
    <row r="7" spans="1:9" s="22" customFormat="1" ht="24" customHeight="1" x14ac:dyDescent="0.2">
      <c r="B7" s="25"/>
      <c r="C7" s="26"/>
      <c r="D7" s="25"/>
      <c r="E7" s="26"/>
      <c r="F7" s="25"/>
      <c r="G7" s="26"/>
      <c r="H7" s="25"/>
    </row>
    <row r="8" spans="1:9" s="22" customFormat="1" ht="24" customHeight="1" x14ac:dyDescent="0.2">
      <c r="B8" s="27">
        <f t="array" ref="B8:H8">Jours+8+DATE(Calendrier1an,OptionCalendrier1mois,1)-WEEKDAY(DATE(Calendrier1an,OptionCalendrier1mois,1),OptionJoursemaine)</f>
        <v>44564</v>
      </c>
      <c r="C8" s="28">
        <v>44565</v>
      </c>
      <c r="D8" s="27">
        <v>44566</v>
      </c>
      <c r="E8" s="28">
        <v>44567</v>
      </c>
      <c r="F8" s="27">
        <v>44568</v>
      </c>
      <c r="G8" s="28">
        <v>44569</v>
      </c>
      <c r="H8" s="27">
        <v>44570</v>
      </c>
    </row>
    <row r="9" spans="1:9" s="22" customFormat="1" ht="24" customHeight="1" x14ac:dyDescent="0.2">
      <c r="B9" s="25"/>
      <c r="C9" s="26"/>
      <c r="D9" s="25"/>
      <c r="E9" s="26"/>
      <c r="F9" s="25"/>
      <c r="G9" s="26"/>
      <c r="H9" s="25"/>
    </row>
    <row r="10" spans="1:9" s="22" customFormat="1" ht="24" customHeight="1" x14ac:dyDescent="0.2">
      <c r="B10" s="25"/>
      <c r="C10" s="26"/>
      <c r="D10" s="25"/>
      <c r="E10" s="26"/>
      <c r="F10" s="25"/>
      <c r="G10" s="26"/>
      <c r="H10" s="25"/>
    </row>
    <row r="11" spans="1:9" s="22" customFormat="1" ht="24" customHeight="1" x14ac:dyDescent="0.2">
      <c r="B11" s="27">
        <f t="array" ref="B11:H11">Jours+15+DATE(Calendrier1an,OptionCalendrier1mois,1)-WEEKDAY(DATE(Calendrier1an,OptionCalendrier1mois,1),OptionJoursemaine)</f>
        <v>44571</v>
      </c>
      <c r="C11" s="28">
        <v>44572</v>
      </c>
      <c r="D11" s="27">
        <v>44573</v>
      </c>
      <c r="E11" s="28">
        <v>44574</v>
      </c>
      <c r="F11" s="27">
        <v>44575</v>
      </c>
      <c r="G11" s="28">
        <v>44576</v>
      </c>
      <c r="H11" s="27">
        <v>44577</v>
      </c>
    </row>
    <row r="12" spans="1:9" s="22" customFormat="1" ht="24" customHeight="1" x14ac:dyDescent="0.2">
      <c r="B12" s="25"/>
      <c r="C12" s="26"/>
      <c r="D12" s="25"/>
      <c r="E12" s="26"/>
      <c r="F12" s="25"/>
      <c r="G12" s="26"/>
      <c r="H12" s="25"/>
    </row>
    <row r="13" spans="1:9" s="22" customFormat="1" ht="24" customHeight="1" x14ac:dyDescent="0.2">
      <c r="B13" s="25"/>
      <c r="C13" s="26"/>
      <c r="D13" s="25"/>
      <c r="E13" s="26"/>
      <c r="F13" s="25"/>
      <c r="G13" s="26"/>
      <c r="H13" s="25"/>
    </row>
    <row r="14" spans="1:9" s="22" customFormat="1" ht="24" customHeight="1" x14ac:dyDescent="0.2">
      <c r="B14" s="27">
        <f t="array" ref="B14:H14">Jours+22+DATE(Calendrier1an,OptionCalendrier1mois,1)-WEEKDAY(DATE(Calendrier1an,OptionCalendrier1mois,1),OptionJoursemaine)</f>
        <v>44578</v>
      </c>
      <c r="C14" s="28">
        <v>44579</v>
      </c>
      <c r="D14" s="27">
        <v>44580</v>
      </c>
      <c r="E14" s="28">
        <v>44581</v>
      </c>
      <c r="F14" s="27">
        <v>44582</v>
      </c>
      <c r="G14" s="28">
        <v>44583</v>
      </c>
      <c r="H14" s="27">
        <v>44584</v>
      </c>
    </row>
    <row r="15" spans="1:9" s="22" customFormat="1" ht="24" customHeight="1" x14ac:dyDescent="0.2">
      <c r="B15" s="25"/>
      <c r="C15" s="26"/>
      <c r="D15" s="25"/>
      <c r="E15" s="26"/>
      <c r="F15" s="25"/>
      <c r="G15" s="26"/>
      <c r="H15" s="25"/>
    </row>
    <row r="16" spans="1:9" s="22" customFormat="1" ht="24" customHeight="1" x14ac:dyDescent="0.2">
      <c r="B16" s="25"/>
      <c r="C16" s="26"/>
      <c r="D16" s="25"/>
      <c r="E16" s="26"/>
      <c r="F16" s="25"/>
      <c r="G16" s="26"/>
      <c r="H16" s="25"/>
    </row>
    <row r="17" spans="2:8" s="22" customFormat="1" ht="24" customHeight="1" x14ac:dyDescent="0.2">
      <c r="B17" s="27">
        <f t="array" ref="B17:H17">Jours+29+DATE(Calendrier1an,OptionCalendrier1mois,1)-WEEKDAY(DATE(Calendrier1an,OptionCalendrier1mois,1),OptionJoursemaine)</f>
        <v>44585</v>
      </c>
      <c r="C17" s="28">
        <v>44586</v>
      </c>
      <c r="D17" s="27">
        <v>44587</v>
      </c>
      <c r="E17" s="28">
        <v>44588</v>
      </c>
      <c r="F17" s="27">
        <v>44589</v>
      </c>
      <c r="G17" s="28">
        <v>44590</v>
      </c>
      <c r="H17" s="27">
        <v>44591</v>
      </c>
    </row>
    <row r="18" spans="2:8" s="22" customFormat="1" ht="24" customHeight="1" x14ac:dyDescent="0.2">
      <c r="B18" s="25"/>
      <c r="C18" s="26"/>
      <c r="D18" s="25"/>
      <c r="E18" s="26"/>
      <c r="F18" s="25"/>
      <c r="G18" s="26"/>
      <c r="H18" s="25"/>
    </row>
    <row r="19" spans="2:8" s="22" customFormat="1" ht="24" customHeight="1" x14ac:dyDescent="0.2">
      <c r="B19" s="25"/>
      <c r="C19" s="26"/>
      <c r="D19" s="25"/>
      <c r="E19" s="26"/>
      <c r="F19" s="25"/>
      <c r="G19" s="26"/>
      <c r="H19" s="25"/>
    </row>
    <row r="20" spans="2:8" s="22" customFormat="1" ht="24" customHeight="1" x14ac:dyDescent="0.2">
      <c r="B20" s="27">
        <f t="array" ref="B20:C20">Jours+36+DATE(Calendrier1an,OptionCalendrier1mois,1)-WEEKDAY(DATE(Calendrier1an,OptionCalendrier1mois,1),OptionJoursemaine)</f>
        <v>44592</v>
      </c>
      <c r="C20" s="28">
        <v>44593</v>
      </c>
      <c r="D20" s="13" t="s">
        <v>3</v>
      </c>
      <c r="E20" s="13"/>
      <c r="F20" s="13"/>
      <c r="G20" s="13"/>
      <c r="H20" s="13"/>
    </row>
    <row r="21" spans="2:8" s="22" customFormat="1" ht="24" customHeight="1" x14ac:dyDescent="0.2">
      <c r="B21" s="25"/>
      <c r="C21" s="26"/>
      <c r="D21" s="29"/>
      <c r="E21" s="30"/>
      <c r="F21" s="30"/>
      <c r="G21" s="30"/>
      <c r="H21" s="31"/>
    </row>
    <row r="22" spans="2:8" ht="24" customHeight="1" x14ac:dyDescent="0.2">
      <c r="B22" s="32"/>
      <c r="C22" s="33"/>
      <c r="D22" s="12"/>
      <c r="E22" s="12"/>
      <c r="F22" s="12"/>
      <c r="G22" s="12"/>
      <c r="H22" s="12"/>
    </row>
    <row r="23" spans="2:8" ht="9" customHeight="1" x14ac:dyDescent="0.2">
      <c r="B23" s="34"/>
      <c r="C23" s="34"/>
      <c r="D23" s="35"/>
      <c r="E23" s="35"/>
      <c r="F23" s="35"/>
      <c r="G23" s="35"/>
      <c r="H23" s="35"/>
    </row>
    <row r="24" spans="2:8" ht="95.25" customHeight="1" x14ac:dyDescent="0.2">
      <c r="B24" s="36">
        <f>YEAR(DATE(Calendrier1an,OptionCalendrier1mois+1,1))</f>
        <v>2022</v>
      </c>
      <c r="C24" s="14" t="str">
        <f>TEXT(DATE(Calendrier1an,OptionCalendrier1mois+1,1),"mmmm")</f>
        <v>février</v>
      </c>
      <c r="D24" s="14"/>
    </row>
    <row r="25" spans="2:8" ht="9" customHeight="1" x14ac:dyDescent="0.2"/>
    <row r="26" spans="2:8" s="17" customFormat="1" ht="24" customHeight="1" x14ac:dyDescent="0.2">
      <c r="B26" s="37" t="str">
        <f t="shared" ref="B26:H26" si="0">TEXT(B27,"jjjj")</f>
        <v>lundi</v>
      </c>
      <c r="C26" s="38" t="str">
        <f t="shared" si="0"/>
        <v>mardi</v>
      </c>
      <c r="D26" s="39" t="str">
        <f t="shared" si="0"/>
        <v>mercredi</v>
      </c>
      <c r="E26" s="38" t="str">
        <f t="shared" si="0"/>
        <v>jeudi</v>
      </c>
      <c r="F26" s="39" t="str">
        <f t="shared" si="0"/>
        <v>vendredi</v>
      </c>
      <c r="G26" s="38" t="str">
        <f t="shared" si="0"/>
        <v>samedi</v>
      </c>
      <c r="H26" s="40" t="str">
        <f t="shared" si="0"/>
        <v>dimanche</v>
      </c>
    </row>
    <row r="27" spans="2:8" s="22" customFormat="1" ht="24" customHeight="1" x14ac:dyDescent="0.2">
      <c r="B27" s="41">
        <f t="array" ref="B27:H27">Jours+1+DATE(Calendrier2ans,OptionCalendrier2mois,1)-WEEKDAY(DATE(Calendrier2ans,OptionCalendrier2mois,1),OptionJoursemaine)</f>
        <v>44592</v>
      </c>
      <c r="C27" s="42">
        <v>44593</v>
      </c>
      <c r="D27" s="41">
        <v>44594</v>
      </c>
      <c r="E27" s="42">
        <v>44595</v>
      </c>
      <c r="F27" s="41">
        <v>44596</v>
      </c>
      <c r="G27" s="42">
        <v>44597</v>
      </c>
      <c r="H27" s="41">
        <v>44598</v>
      </c>
    </row>
    <row r="28" spans="2:8" s="22" customFormat="1" ht="24" customHeight="1" x14ac:dyDescent="0.2">
      <c r="B28" s="43"/>
      <c r="C28" s="44"/>
      <c r="D28" s="43"/>
      <c r="E28" s="44"/>
      <c r="F28" s="43"/>
      <c r="G28" s="44"/>
      <c r="H28" s="43"/>
    </row>
    <row r="29" spans="2:8" ht="24" customHeight="1" x14ac:dyDescent="0.2">
      <c r="B29" s="45"/>
      <c r="C29" s="46"/>
      <c r="D29" s="45"/>
      <c r="E29" s="46"/>
      <c r="F29" s="45"/>
      <c r="G29" s="46"/>
      <c r="H29" s="45"/>
    </row>
    <row r="30" spans="2:8" s="22" customFormat="1" ht="24" customHeight="1" x14ac:dyDescent="0.2">
      <c r="B30" s="47">
        <f t="array" ref="B30:H30">Jours+8+DATE(Calendrier2ans,OptionCalendrier2mois,1)-WEEKDAY(DATE(Calendrier2ans,OptionCalendrier2mois,1),OptionJoursemaine)</f>
        <v>44599</v>
      </c>
      <c r="C30" s="48">
        <v>44600</v>
      </c>
      <c r="D30" s="47">
        <v>44601</v>
      </c>
      <c r="E30" s="48">
        <v>44602</v>
      </c>
      <c r="F30" s="47">
        <v>44603</v>
      </c>
      <c r="G30" s="48">
        <v>44604</v>
      </c>
      <c r="H30" s="47">
        <v>44605</v>
      </c>
    </row>
    <row r="31" spans="2:8" s="22" customFormat="1" ht="24" customHeight="1" x14ac:dyDescent="0.2">
      <c r="B31" s="49" t="s">
        <v>4</v>
      </c>
      <c r="C31" s="49" t="s">
        <v>4</v>
      </c>
      <c r="D31" s="49" t="s">
        <v>4</v>
      </c>
      <c r="E31" s="49" t="s">
        <v>4</v>
      </c>
      <c r="F31" s="49" t="s">
        <v>4</v>
      </c>
      <c r="G31" s="50" t="s">
        <v>5</v>
      </c>
      <c r="H31" s="50" t="s">
        <v>5</v>
      </c>
    </row>
    <row r="32" spans="2:8" ht="24" customHeight="1" x14ac:dyDescent="0.2">
      <c r="B32" s="51" t="s">
        <v>6</v>
      </c>
      <c r="C32" s="51" t="s">
        <v>6</v>
      </c>
      <c r="D32" s="51" t="s">
        <v>6</v>
      </c>
      <c r="E32" s="51" t="s">
        <v>6</v>
      </c>
      <c r="F32" s="51" t="s">
        <v>6</v>
      </c>
      <c r="G32" s="46"/>
      <c r="H32" s="45"/>
    </row>
    <row r="33" spans="2:8" s="22" customFormat="1" ht="24" customHeight="1" x14ac:dyDescent="0.2">
      <c r="B33" s="47">
        <f t="array" ref="B33:H33">Jours+15+DATE(Calendrier2ans,OptionCalendrier2mois,1)-WEEKDAY(DATE(Calendrier2ans,OptionCalendrier2mois,1),OptionJoursemaine)</f>
        <v>44606</v>
      </c>
      <c r="C33" s="48">
        <v>44607</v>
      </c>
      <c r="D33" s="47">
        <v>44608</v>
      </c>
      <c r="E33" s="48">
        <v>44609</v>
      </c>
      <c r="F33" s="47">
        <v>44610</v>
      </c>
      <c r="G33" s="48">
        <v>44611</v>
      </c>
      <c r="H33" s="47">
        <v>44612</v>
      </c>
    </row>
    <row r="34" spans="2:8" s="22" customFormat="1" ht="24" customHeight="1" x14ac:dyDescent="0.2">
      <c r="B34" s="49" t="s">
        <v>4</v>
      </c>
      <c r="C34" s="49" t="s">
        <v>4</v>
      </c>
      <c r="D34" s="49" t="s">
        <v>4</v>
      </c>
      <c r="E34" s="49" t="s">
        <v>4</v>
      </c>
      <c r="F34" s="49" t="s">
        <v>4</v>
      </c>
      <c r="G34" s="50" t="s">
        <v>5</v>
      </c>
      <c r="H34" s="50" t="s">
        <v>5</v>
      </c>
    </row>
    <row r="35" spans="2:8" ht="24" customHeight="1" x14ac:dyDescent="0.2">
      <c r="B35" s="51" t="s">
        <v>6</v>
      </c>
      <c r="C35" s="51" t="s">
        <v>6</v>
      </c>
      <c r="D35" s="51" t="s">
        <v>6</v>
      </c>
      <c r="E35" s="51" t="s">
        <v>6</v>
      </c>
      <c r="F35" s="51" t="s">
        <v>6</v>
      </c>
      <c r="G35" s="46"/>
      <c r="H35" s="45"/>
    </row>
    <row r="36" spans="2:8" s="22" customFormat="1" ht="24" customHeight="1" x14ac:dyDescent="0.2">
      <c r="B36" s="47">
        <f t="array" ref="B36:H36">Jours+22+DATE(Calendrier2ans,OptionCalendrier2mois,1)-WEEKDAY(DATE(Calendrier2ans,OptionCalendrier2mois,1),OptionJoursemaine)</f>
        <v>44613</v>
      </c>
      <c r="C36" s="48">
        <v>44614</v>
      </c>
      <c r="D36" s="47">
        <v>44615</v>
      </c>
      <c r="E36" s="48">
        <v>44616</v>
      </c>
      <c r="F36" s="47">
        <v>44617</v>
      </c>
      <c r="G36" s="48">
        <v>44618</v>
      </c>
      <c r="H36" s="47">
        <v>44619</v>
      </c>
    </row>
    <row r="37" spans="2:8" s="22" customFormat="1" ht="24" customHeight="1" x14ac:dyDescent="0.2">
      <c r="B37" s="49" t="s">
        <v>4</v>
      </c>
      <c r="C37" s="49" t="s">
        <v>4</v>
      </c>
      <c r="D37" s="49" t="s">
        <v>4</v>
      </c>
      <c r="E37" s="49" t="s">
        <v>4</v>
      </c>
      <c r="F37" s="49" t="s">
        <v>4</v>
      </c>
      <c r="G37" s="50" t="s">
        <v>5</v>
      </c>
      <c r="H37" s="50" t="s">
        <v>5</v>
      </c>
    </row>
    <row r="38" spans="2:8" ht="24" customHeight="1" x14ac:dyDescent="0.2">
      <c r="B38" s="51" t="s">
        <v>6</v>
      </c>
      <c r="C38" s="51" t="s">
        <v>6</v>
      </c>
      <c r="D38" s="51" t="s">
        <v>6</v>
      </c>
      <c r="E38" s="51" t="s">
        <v>6</v>
      </c>
      <c r="F38" s="51" t="s">
        <v>6</v>
      </c>
      <c r="G38" s="46"/>
      <c r="H38" s="45"/>
    </row>
    <row r="39" spans="2:8" s="22" customFormat="1" ht="24" customHeight="1" x14ac:dyDescent="0.2">
      <c r="B39" s="47">
        <f t="array" ref="B39:H39">Jours+29+DATE(Calendrier2ans,OptionCalendrier2mois,1)-WEEKDAY(DATE(Calendrier2ans,OptionCalendrier2mois,1),OptionJoursemaine)</f>
        <v>44620</v>
      </c>
      <c r="C39" s="48">
        <v>44621</v>
      </c>
      <c r="D39" s="47">
        <v>44622</v>
      </c>
      <c r="E39" s="48">
        <v>44623</v>
      </c>
      <c r="F39" s="47">
        <v>44624</v>
      </c>
      <c r="G39" s="48">
        <v>44625</v>
      </c>
      <c r="H39" s="47">
        <v>44626</v>
      </c>
    </row>
    <row r="40" spans="2:8" s="22" customFormat="1" ht="24" customHeight="1" x14ac:dyDescent="0.2">
      <c r="B40" s="43"/>
      <c r="C40" s="44"/>
      <c r="D40" s="43"/>
      <c r="E40" s="44"/>
      <c r="F40" s="43"/>
      <c r="G40" s="44"/>
      <c r="H40" s="43"/>
    </row>
    <row r="41" spans="2:8" ht="24" customHeight="1" x14ac:dyDescent="0.2">
      <c r="B41" s="45"/>
      <c r="C41" s="46"/>
      <c r="D41" s="45"/>
      <c r="E41" s="46"/>
      <c r="F41" s="45"/>
      <c r="G41" s="46"/>
      <c r="H41" s="45"/>
    </row>
    <row r="42" spans="2:8" s="22" customFormat="1" ht="24" customHeight="1" x14ac:dyDescent="0.2">
      <c r="B42" s="47">
        <f t="array" ref="B42:C42">Jours+36+DATE(Calendrier2ans,OptionCalendrier2mois,1)-WEEKDAY(DATE(Calendrier2ans,OptionCalendrier2mois,1),OptionJoursemaine)</f>
        <v>44627</v>
      </c>
      <c r="C42" s="48">
        <v>44628</v>
      </c>
      <c r="D42" s="11" t="s">
        <v>3</v>
      </c>
      <c r="E42" s="11"/>
      <c r="F42" s="11"/>
      <c r="G42" s="11"/>
      <c r="H42" s="11"/>
    </row>
    <row r="43" spans="2:8" s="22" customFormat="1" ht="24" customHeight="1" x14ac:dyDescent="0.2">
      <c r="B43" s="43"/>
      <c r="C43" s="44"/>
      <c r="D43" s="52"/>
      <c r="E43" s="53"/>
      <c r="F43" s="53"/>
      <c r="G43" s="53"/>
      <c r="H43" s="54"/>
    </row>
    <row r="44" spans="2:8" ht="24" customHeight="1" x14ac:dyDescent="0.2">
      <c r="B44" s="55"/>
      <c r="C44" s="56"/>
      <c r="D44" s="10"/>
      <c r="E44" s="10"/>
      <c r="F44" s="10"/>
      <c r="G44" s="10"/>
      <c r="H44" s="10"/>
    </row>
    <row r="45" spans="2:8" ht="9" customHeight="1" x14ac:dyDescent="0.2">
      <c r="B45" s="34"/>
      <c r="C45" s="34"/>
      <c r="D45" s="35"/>
      <c r="E45" s="35"/>
      <c r="F45" s="35"/>
      <c r="G45" s="35"/>
      <c r="H45" s="35"/>
    </row>
    <row r="46" spans="2:8" ht="95.25" customHeight="1" x14ac:dyDescent="0.2">
      <c r="B46" s="36">
        <f>YEAR(DATE(Calendrier2ans,OptionCalendrier2mois+1,1))</f>
        <v>2022</v>
      </c>
      <c r="C46" s="14" t="str">
        <f>TEXT(DATE(Calendrier2ans,OptionCalendrier2mois+1,1),"mmmm")</f>
        <v>mars</v>
      </c>
      <c r="D46" s="14"/>
    </row>
    <row r="47" spans="2:8" ht="9" customHeight="1" x14ac:dyDescent="0.2"/>
    <row r="48" spans="2:8" s="17" customFormat="1" ht="24" customHeight="1" x14ac:dyDescent="0.2">
      <c r="B48" s="57" t="str">
        <f t="shared" ref="B48:H48" si="1">TEXT(B49,"jjjj")</f>
        <v>lundi</v>
      </c>
      <c r="C48" s="58" t="str">
        <f t="shared" si="1"/>
        <v>mardi</v>
      </c>
      <c r="D48" s="59" t="str">
        <f t="shared" si="1"/>
        <v>mercredi</v>
      </c>
      <c r="E48" s="58" t="str">
        <f t="shared" si="1"/>
        <v>jeudi</v>
      </c>
      <c r="F48" s="59" t="str">
        <f t="shared" si="1"/>
        <v>vendredi</v>
      </c>
      <c r="G48" s="58" t="str">
        <f t="shared" si="1"/>
        <v>samedi</v>
      </c>
      <c r="H48" s="60" t="str">
        <f t="shared" si="1"/>
        <v>dimanche</v>
      </c>
    </row>
    <row r="49" spans="2:8" s="22" customFormat="1" ht="24" customHeight="1" x14ac:dyDescent="0.2">
      <c r="B49" s="61">
        <f t="array" ref="B49:H49">Jours+1+DATE(Calendrier3ans,OptionCalendrier3mois,1)-WEEKDAY(DATE(Calendrier3ans,OptionCalendrier3mois,1),OptionJoursemaine)</f>
        <v>44620</v>
      </c>
      <c r="C49" s="42">
        <v>44621</v>
      </c>
      <c r="D49" s="61">
        <v>44622</v>
      </c>
      <c r="E49" s="42">
        <v>44623</v>
      </c>
      <c r="F49" s="61">
        <v>44624</v>
      </c>
      <c r="G49" s="42">
        <v>44625</v>
      </c>
      <c r="H49" s="61">
        <v>44626</v>
      </c>
    </row>
    <row r="50" spans="2:8" s="22" customFormat="1" ht="24" customHeight="1" x14ac:dyDescent="0.2">
      <c r="B50" s="49" t="s">
        <v>4</v>
      </c>
      <c r="C50" s="49" t="s">
        <v>4</v>
      </c>
      <c r="D50" s="49" t="s">
        <v>4</v>
      </c>
      <c r="E50" s="49" t="s">
        <v>4</v>
      </c>
      <c r="F50" s="49" t="s">
        <v>4</v>
      </c>
      <c r="G50" s="50" t="s">
        <v>5</v>
      </c>
      <c r="H50" s="50" t="s">
        <v>5</v>
      </c>
    </row>
    <row r="51" spans="2:8" ht="24.75" customHeight="1" x14ac:dyDescent="0.2">
      <c r="B51" s="62" t="s">
        <v>6</v>
      </c>
      <c r="C51" s="62" t="s">
        <v>6</v>
      </c>
      <c r="D51" s="62" t="s">
        <v>6</v>
      </c>
      <c r="E51" s="62" t="s">
        <v>6</v>
      </c>
      <c r="F51" s="62" t="s">
        <v>6</v>
      </c>
      <c r="G51" s="46"/>
      <c r="H51" s="63"/>
    </row>
    <row r="52" spans="2:8" s="22" customFormat="1" ht="24" customHeight="1" x14ac:dyDescent="0.2">
      <c r="B52" s="64">
        <f t="array" ref="B52:H52">Jours+8+DATE(Calendrier3ans,OptionCalendrier3mois,1)-WEEKDAY(DATE(Calendrier3ans,OptionCalendrier3mois,1),OptionJoursemaine)</f>
        <v>44627</v>
      </c>
      <c r="C52" s="65">
        <v>44628</v>
      </c>
      <c r="D52" s="64">
        <v>44629</v>
      </c>
      <c r="E52" s="65">
        <v>44630</v>
      </c>
      <c r="F52" s="64">
        <v>44631</v>
      </c>
      <c r="G52" s="65">
        <v>44632</v>
      </c>
      <c r="H52" s="64">
        <v>44633</v>
      </c>
    </row>
    <row r="53" spans="2:8" s="22" customFormat="1" ht="24" customHeight="1" x14ac:dyDescent="0.2">
      <c r="B53" s="49" t="s">
        <v>4</v>
      </c>
      <c r="C53" s="49" t="s">
        <v>4</v>
      </c>
      <c r="D53" s="49" t="s">
        <v>4</v>
      </c>
      <c r="E53" s="49" t="s">
        <v>4</v>
      </c>
      <c r="F53" s="49" t="s">
        <v>4</v>
      </c>
      <c r="G53" s="50" t="s">
        <v>5</v>
      </c>
      <c r="H53" s="50" t="s">
        <v>5</v>
      </c>
    </row>
    <row r="54" spans="2:8" ht="24.75" customHeight="1" x14ac:dyDescent="0.2">
      <c r="B54" s="62" t="s">
        <v>6</v>
      </c>
      <c r="C54" s="62" t="s">
        <v>6</v>
      </c>
      <c r="D54" s="62" t="s">
        <v>6</v>
      </c>
      <c r="E54" s="62" t="s">
        <v>6</v>
      </c>
      <c r="F54" s="62" t="s">
        <v>6</v>
      </c>
      <c r="G54" s="46"/>
      <c r="H54" s="63"/>
    </row>
    <row r="55" spans="2:8" s="22" customFormat="1" ht="24" customHeight="1" x14ac:dyDescent="0.2">
      <c r="B55" s="64">
        <f t="array" ref="B55:H55">Jours+15+DATE(Calendrier3ans,OptionCalendrier3mois,1)-WEEKDAY(DATE(Calendrier3ans,OptionCalendrier3mois,1),OptionJoursemaine)</f>
        <v>44634</v>
      </c>
      <c r="C55" s="65">
        <v>44635</v>
      </c>
      <c r="D55" s="64">
        <v>44636</v>
      </c>
      <c r="E55" s="65">
        <v>44637</v>
      </c>
      <c r="F55" s="64">
        <v>44638</v>
      </c>
      <c r="G55" s="65">
        <v>44639</v>
      </c>
      <c r="H55" s="64">
        <v>44640</v>
      </c>
    </row>
    <row r="56" spans="2:8" s="22" customFormat="1" ht="24" customHeight="1" x14ac:dyDescent="0.2">
      <c r="B56" s="49" t="s">
        <v>4</v>
      </c>
      <c r="C56" s="49" t="s">
        <v>4</v>
      </c>
      <c r="D56" s="49" t="s">
        <v>4</v>
      </c>
      <c r="E56" s="49" t="s">
        <v>4</v>
      </c>
      <c r="F56" s="49" t="s">
        <v>4</v>
      </c>
      <c r="G56" s="50" t="s">
        <v>5</v>
      </c>
      <c r="H56" s="50" t="s">
        <v>5</v>
      </c>
    </row>
    <row r="57" spans="2:8" ht="24.75" customHeight="1" x14ac:dyDescent="0.2">
      <c r="B57" s="62" t="s">
        <v>6</v>
      </c>
      <c r="C57" s="62" t="s">
        <v>6</v>
      </c>
      <c r="D57" s="62" t="s">
        <v>6</v>
      </c>
      <c r="E57" s="62" t="s">
        <v>6</v>
      </c>
      <c r="F57" s="62" t="s">
        <v>6</v>
      </c>
      <c r="G57" s="46"/>
      <c r="H57" s="63"/>
    </row>
    <row r="58" spans="2:8" s="22" customFormat="1" ht="24" customHeight="1" x14ac:dyDescent="0.2">
      <c r="B58" s="64">
        <f t="array" ref="B58:H58">Jours+22+DATE(Calendrier3ans,OptionCalendrier3mois,1)-WEEKDAY(DATE(Calendrier3ans,OptionCalendrier3mois,1),OptionJoursemaine)</f>
        <v>44641</v>
      </c>
      <c r="C58" s="65">
        <v>44642</v>
      </c>
      <c r="D58" s="64">
        <v>44643</v>
      </c>
      <c r="E58" s="65">
        <v>44644</v>
      </c>
      <c r="F58" s="64">
        <v>44645</v>
      </c>
      <c r="G58" s="65">
        <v>44646</v>
      </c>
      <c r="H58" s="64">
        <v>44647</v>
      </c>
    </row>
    <row r="59" spans="2:8" s="22" customFormat="1" ht="24" customHeight="1" x14ac:dyDescent="0.2">
      <c r="B59" s="49" t="s">
        <v>4</v>
      </c>
      <c r="C59" s="49" t="s">
        <v>4</v>
      </c>
      <c r="D59" s="49" t="s">
        <v>4</v>
      </c>
      <c r="E59" s="49" t="s">
        <v>4</v>
      </c>
      <c r="F59" s="49" t="s">
        <v>4</v>
      </c>
      <c r="G59" s="66" t="s">
        <v>5</v>
      </c>
      <c r="H59" s="50" t="s">
        <v>5</v>
      </c>
    </row>
    <row r="60" spans="2:8" ht="24.75" customHeight="1" x14ac:dyDescent="0.2">
      <c r="B60" s="62" t="s">
        <v>6</v>
      </c>
      <c r="C60" s="62" t="s">
        <v>6</v>
      </c>
      <c r="D60" s="62" t="s">
        <v>6</v>
      </c>
      <c r="E60" s="62" t="s">
        <v>6</v>
      </c>
      <c r="F60" s="62" t="s">
        <v>6</v>
      </c>
      <c r="G60" s="46"/>
      <c r="H60" s="63"/>
    </row>
    <row r="61" spans="2:8" s="22" customFormat="1" ht="24" customHeight="1" x14ac:dyDescent="0.2">
      <c r="B61" s="64">
        <f t="array" ref="B61:H61">Jours+29+DATE(Calendrier3ans,OptionCalendrier3mois,1)-WEEKDAY(DATE(Calendrier3ans,OptionCalendrier3mois,1),OptionJoursemaine)</f>
        <v>44648</v>
      </c>
      <c r="C61" s="65">
        <v>44649</v>
      </c>
      <c r="D61" s="64">
        <v>44650</v>
      </c>
      <c r="E61" s="65">
        <v>44651</v>
      </c>
      <c r="F61" s="64">
        <v>44652</v>
      </c>
      <c r="G61" s="65">
        <v>44653</v>
      </c>
      <c r="H61" s="64">
        <v>44654</v>
      </c>
    </row>
    <row r="62" spans="2:8" s="22" customFormat="1" ht="24" customHeight="1" x14ac:dyDescent="0.2">
      <c r="B62" s="67" t="s">
        <v>7</v>
      </c>
      <c r="C62" s="67" t="s">
        <v>7</v>
      </c>
      <c r="D62" s="67" t="s">
        <v>7</v>
      </c>
      <c r="E62" s="67" t="s">
        <v>7</v>
      </c>
      <c r="F62" s="67" t="s">
        <v>7</v>
      </c>
      <c r="G62" s="50" t="s">
        <v>5</v>
      </c>
      <c r="H62" s="50" t="s">
        <v>5</v>
      </c>
    </row>
    <row r="63" spans="2:8" ht="24.75" customHeight="1" x14ac:dyDescent="0.2">
      <c r="B63" s="62" t="s">
        <v>6</v>
      </c>
      <c r="C63" s="62" t="s">
        <v>6</v>
      </c>
      <c r="D63" s="62" t="s">
        <v>6</v>
      </c>
      <c r="E63" s="62" t="s">
        <v>6</v>
      </c>
      <c r="F63" s="62" t="s">
        <v>6</v>
      </c>
      <c r="G63" s="46"/>
      <c r="H63" s="63"/>
    </row>
    <row r="64" spans="2:8" s="22" customFormat="1" ht="24" customHeight="1" x14ac:dyDescent="0.2">
      <c r="B64" s="64">
        <f t="array" ref="B64:C64">Jours+36+DATE(Calendrier3ans,OptionCalendrier3mois,1)-WEEKDAY(DATE(Calendrier3ans,OptionCalendrier3mois,1),OptionJoursemaine)</f>
        <v>44655</v>
      </c>
      <c r="C64" s="65">
        <v>44656</v>
      </c>
      <c r="D64" s="9" t="s">
        <v>3</v>
      </c>
      <c r="E64" s="9"/>
      <c r="F64" s="9"/>
      <c r="G64" s="9"/>
      <c r="H64" s="9"/>
    </row>
    <row r="65" spans="2:8" s="22" customFormat="1" ht="24" customHeight="1" x14ac:dyDescent="0.2">
      <c r="B65" s="68"/>
      <c r="C65" s="44"/>
      <c r="D65" s="69"/>
      <c r="E65" s="53"/>
      <c r="F65" s="53"/>
      <c r="G65" s="53"/>
      <c r="H65" s="70"/>
    </row>
    <row r="66" spans="2:8" ht="24.75" customHeight="1" x14ac:dyDescent="0.2">
      <c r="B66" s="71"/>
      <c r="C66" s="72"/>
      <c r="D66" s="8"/>
      <c r="E66" s="8"/>
      <c r="F66" s="8"/>
      <c r="G66" s="8"/>
      <c r="H66" s="8"/>
    </row>
    <row r="67" spans="2:8" ht="9" customHeight="1" x14ac:dyDescent="0.2">
      <c r="B67" s="34"/>
      <c r="C67" s="34"/>
      <c r="D67" s="35"/>
      <c r="E67" s="35"/>
      <c r="F67" s="35"/>
      <c r="G67" s="35"/>
      <c r="H67" s="35"/>
    </row>
    <row r="68" spans="2:8" ht="95.25" customHeight="1" x14ac:dyDescent="0.2">
      <c r="B68" s="36">
        <f>YEAR(DATE(Calendrier3ans,OptionCalendrier3mois+1,1))</f>
        <v>2022</v>
      </c>
      <c r="C68" s="14" t="str">
        <f>TEXT(DATE(Calendrier3ans,OptionCalendrier3mois+1,1),"mmmm")</f>
        <v>avril</v>
      </c>
      <c r="D68" s="14"/>
    </row>
    <row r="69" spans="2:8" ht="9" customHeight="1" x14ac:dyDescent="0.2"/>
    <row r="70" spans="2:8" s="17" customFormat="1" ht="24" customHeight="1" x14ac:dyDescent="0.2">
      <c r="B70" s="73" t="str">
        <f t="shared" ref="B70:H70" si="2">TEXT(B71,"jjjj")</f>
        <v>lundi</v>
      </c>
      <c r="C70" s="74" t="str">
        <f t="shared" si="2"/>
        <v>mardi</v>
      </c>
      <c r="D70" s="75" t="str">
        <f t="shared" si="2"/>
        <v>mercredi</v>
      </c>
      <c r="E70" s="74" t="str">
        <f t="shared" si="2"/>
        <v>jeudi</v>
      </c>
      <c r="F70" s="75" t="str">
        <f t="shared" si="2"/>
        <v>vendredi</v>
      </c>
      <c r="G70" s="74" t="str">
        <f t="shared" si="2"/>
        <v>samedi</v>
      </c>
      <c r="H70" s="76" t="str">
        <f t="shared" si="2"/>
        <v>dimanche</v>
      </c>
    </row>
    <row r="71" spans="2:8" s="22" customFormat="1" ht="24" customHeight="1" x14ac:dyDescent="0.2">
      <c r="B71" s="77">
        <f t="array" ref="B71:H71">Jours+1+DATE(Calendrier4ans,OptionCalendrier4mois,1)-WEEKDAY(DATE(Calendrier4ans,OptionCalendrier4mois,1),OptionJoursemaine)</f>
        <v>44648</v>
      </c>
      <c r="C71" s="42">
        <v>44649</v>
      </c>
      <c r="D71" s="77">
        <v>44650</v>
      </c>
      <c r="E71" s="42">
        <v>44651</v>
      </c>
      <c r="F71" s="77">
        <v>44652</v>
      </c>
      <c r="G71" s="42">
        <v>44653</v>
      </c>
      <c r="H71" s="77">
        <v>44654</v>
      </c>
    </row>
    <row r="72" spans="2:8" s="22" customFormat="1" ht="24" customHeight="1" x14ac:dyDescent="0.2">
      <c r="B72" s="78"/>
      <c r="C72" s="44"/>
      <c r="D72" s="78"/>
      <c r="E72" s="67" t="s">
        <v>7</v>
      </c>
      <c r="F72" s="67" t="s">
        <v>7</v>
      </c>
      <c r="G72" s="50" t="s">
        <v>5</v>
      </c>
      <c r="H72" s="50" t="s">
        <v>5</v>
      </c>
    </row>
    <row r="73" spans="2:8" ht="24" customHeight="1" x14ac:dyDescent="0.2">
      <c r="B73" s="79"/>
      <c r="C73" s="46"/>
      <c r="D73" s="79"/>
      <c r="E73" s="80" t="s">
        <v>6</v>
      </c>
      <c r="F73" s="80" t="s">
        <v>6</v>
      </c>
      <c r="G73" s="46"/>
      <c r="H73" s="79"/>
    </row>
    <row r="74" spans="2:8" s="22" customFormat="1" ht="24" customHeight="1" x14ac:dyDescent="0.2">
      <c r="B74" s="81">
        <f t="array" ref="B74:H74">Jours+8+DATE(Calendrier4ans,OptionCalendrier4mois,1)-WEEKDAY(DATE(Calendrier4ans,OptionCalendrier4mois,1),OptionJoursemaine)</f>
        <v>44655</v>
      </c>
      <c r="C74" s="82">
        <v>44656</v>
      </c>
      <c r="D74" s="81">
        <v>44657</v>
      </c>
      <c r="E74" s="82">
        <v>44658</v>
      </c>
      <c r="F74" s="81">
        <v>44659</v>
      </c>
      <c r="G74" s="82">
        <v>44660</v>
      </c>
      <c r="H74" s="81">
        <v>44661</v>
      </c>
    </row>
    <row r="75" spans="2:8" s="22" customFormat="1" ht="24" customHeight="1" x14ac:dyDescent="0.2">
      <c r="B75" s="49" t="s">
        <v>4</v>
      </c>
      <c r="C75" s="49" t="s">
        <v>4</v>
      </c>
      <c r="D75" s="49" t="s">
        <v>4</v>
      </c>
      <c r="E75" s="49" t="s">
        <v>4</v>
      </c>
      <c r="F75" s="49" t="s">
        <v>4</v>
      </c>
      <c r="G75" s="50" t="s">
        <v>5</v>
      </c>
      <c r="H75" s="50" t="s">
        <v>5</v>
      </c>
    </row>
    <row r="76" spans="2:8" ht="24" customHeight="1" x14ac:dyDescent="0.2">
      <c r="B76" s="80" t="s">
        <v>6</v>
      </c>
      <c r="C76" s="80" t="s">
        <v>6</v>
      </c>
      <c r="D76" s="80" t="s">
        <v>6</v>
      </c>
      <c r="E76" s="80" t="s">
        <v>6</v>
      </c>
      <c r="F76" s="80" t="s">
        <v>6</v>
      </c>
      <c r="G76" s="46"/>
      <c r="H76" s="79"/>
    </row>
    <row r="77" spans="2:8" s="22" customFormat="1" ht="24" customHeight="1" x14ac:dyDescent="0.2">
      <c r="B77" s="81">
        <f t="array" ref="B77:H77">Jours+15+DATE(Calendrier4ans,OptionCalendrier4mois,1)-WEEKDAY(DATE(Calendrier4ans,OptionCalendrier4mois,1),OptionJoursemaine)</f>
        <v>44662</v>
      </c>
      <c r="C77" s="82">
        <v>44663</v>
      </c>
      <c r="D77" s="81">
        <v>44664</v>
      </c>
      <c r="E77" s="82">
        <v>44665</v>
      </c>
      <c r="F77" s="81">
        <v>44666</v>
      </c>
      <c r="G77" s="82">
        <v>44667</v>
      </c>
      <c r="H77" s="81">
        <v>44668</v>
      </c>
    </row>
    <row r="78" spans="2:8" ht="24" customHeight="1" x14ac:dyDescent="0.2">
      <c r="B78" s="49" t="s">
        <v>4</v>
      </c>
      <c r="C78" s="49" t="s">
        <v>4</v>
      </c>
      <c r="D78" s="49" t="s">
        <v>4</v>
      </c>
      <c r="E78" s="49" t="s">
        <v>4</v>
      </c>
      <c r="F78" s="49" t="s">
        <v>4</v>
      </c>
      <c r="G78" s="50" t="s">
        <v>5</v>
      </c>
      <c r="H78" s="50" t="s">
        <v>5</v>
      </c>
    </row>
    <row r="79" spans="2:8" ht="24" customHeight="1" x14ac:dyDescent="0.2">
      <c r="B79" s="80" t="s">
        <v>6</v>
      </c>
      <c r="C79" s="80" t="s">
        <v>6</v>
      </c>
      <c r="D79" s="80" t="s">
        <v>6</v>
      </c>
      <c r="E79" s="80" t="s">
        <v>6</v>
      </c>
      <c r="F79" s="80" t="s">
        <v>6</v>
      </c>
      <c r="G79" s="46"/>
      <c r="H79" s="79"/>
    </row>
    <row r="80" spans="2:8" s="22" customFormat="1" ht="24" customHeight="1" x14ac:dyDescent="0.2">
      <c r="B80" s="81">
        <f t="array" ref="B80:H80">Jours+22+DATE(Calendrier4ans,OptionCalendrier4mois,1)-WEEKDAY(DATE(Calendrier4ans,OptionCalendrier4mois,1),OptionJoursemaine)</f>
        <v>44669</v>
      </c>
      <c r="C80" s="82">
        <v>44670</v>
      </c>
      <c r="D80" s="81">
        <v>44671</v>
      </c>
      <c r="E80" s="82">
        <v>44672</v>
      </c>
      <c r="F80" s="81">
        <v>44673</v>
      </c>
      <c r="G80" s="82">
        <v>44674</v>
      </c>
      <c r="H80" s="81">
        <v>44675</v>
      </c>
    </row>
    <row r="81" spans="2:8" s="22" customFormat="1" ht="24" customHeight="1" x14ac:dyDescent="0.2">
      <c r="B81" s="67" t="s">
        <v>7</v>
      </c>
      <c r="C81" s="67" t="s">
        <v>7</v>
      </c>
      <c r="D81" s="67" t="s">
        <v>7</v>
      </c>
      <c r="E81" s="67" t="s">
        <v>7</v>
      </c>
      <c r="F81" s="67" t="s">
        <v>7</v>
      </c>
      <c r="G81" s="50" t="s">
        <v>5</v>
      </c>
      <c r="H81" s="50" t="s">
        <v>5</v>
      </c>
    </row>
    <row r="82" spans="2:8" ht="24" customHeight="1" x14ac:dyDescent="0.2">
      <c r="B82" s="80" t="s">
        <v>6</v>
      </c>
      <c r="C82" s="80" t="s">
        <v>6</v>
      </c>
      <c r="D82" s="80" t="s">
        <v>6</v>
      </c>
      <c r="E82" s="80" t="s">
        <v>6</v>
      </c>
      <c r="F82" s="80" t="s">
        <v>6</v>
      </c>
      <c r="G82" s="46"/>
      <c r="H82" s="79"/>
    </row>
    <row r="83" spans="2:8" s="22" customFormat="1" ht="24" customHeight="1" x14ac:dyDescent="0.2">
      <c r="B83" s="81">
        <f t="array" ref="B83:H83">Jours+29+DATE(Calendrier4ans,OptionCalendrier4mois,1)-WEEKDAY(DATE(Calendrier4ans,OptionCalendrier4mois,1),OptionJoursemaine)</f>
        <v>44676</v>
      </c>
      <c r="C83" s="82">
        <v>44677</v>
      </c>
      <c r="D83" s="81">
        <v>44678</v>
      </c>
      <c r="E83" s="82">
        <v>44679</v>
      </c>
      <c r="F83" s="81">
        <v>44680</v>
      </c>
      <c r="G83" s="82">
        <v>44681</v>
      </c>
      <c r="H83" s="81">
        <v>44682</v>
      </c>
    </row>
    <row r="84" spans="2:8" s="22" customFormat="1" ht="24" customHeight="1" x14ac:dyDescent="0.2">
      <c r="B84" s="49" t="s">
        <v>4</v>
      </c>
      <c r="C84" s="49" t="s">
        <v>4</v>
      </c>
      <c r="D84" s="49" t="s">
        <v>4</v>
      </c>
      <c r="E84" s="49" t="s">
        <v>4</v>
      </c>
      <c r="F84" s="49" t="s">
        <v>4</v>
      </c>
      <c r="G84" s="50" t="s">
        <v>5</v>
      </c>
      <c r="H84" s="50" t="s">
        <v>5</v>
      </c>
    </row>
    <row r="85" spans="2:8" ht="24.75" customHeight="1" x14ac:dyDescent="0.2">
      <c r="B85" s="80" t="s">
        <v>6</v>
      </c>
      <c r="C85" s="80" t="s">
        <v>6</v>
      </c>
      <c r="D85" s="80" t="s">
        <v>6</v>
      </c>
      <c r="E85" s="80" t="s">
        <v>6</v>
      </c>
      <c r="F85" s="80" t="s">
        <v>6</v>
      </c>
      <c r="G85" s="46"/>
      <c r="H85" s="79"/>
    </row>
    <row r="86" spans="2:8" s="22" customFormat="1" ht="24" customHeight="1" x14ac:dyDescent="0.2">
      <c r="B86" s="81">
        <f t="array" ref="B86:C86">Jours+36+DATE(Calendrier4ans,OptionCalendrier4mois,1)-WEEKDAY(DATE(Calendrier4ans,OptionCalendrier4mois,1),OptionJoursemaine)</f>
        <v>44683</v>
      </c>
      <c r="C86" s="82">
        <v>44684</v>
      </c>
      <c r="D86" s="7" t="s">
        <v>3</v>
      </c>
      <c r="E86" s="7"/>
      <c r="F86" s="7"/>
      <c r="G86" s="7"/>
      <c r="H86" s="7"/>
    </row>
    <row r="87" spans="2:8" s="22" customFormat="1" ht="24" customHeight="1" x14ac:dyDescent="0.2">
      <c r="B87" s="78"/>
      <c r="C87" s="44"/>
      <c r="D87" s="83"/>
      <c r="E87" s="53"/>
      <c r="F87" s="53"/>
      <c r="G87" s="53"/>
      <c r="H87" s="84"/>
    </row>
    <row r="88" spans="2:8" ht="24" customHeight="1" x14ac:dyDescent="0.2">
      <c r="B88" s="85"/>
      <c r="C88" s="86"/>
      <c r="D88" s="6"/>
      <c r="E88" s="6"/>
      <c r="F88" s="6"/>
      <c r="G88" s="6"/>
      <c r="H88" s="6"/>
    </row>
    <row r="89" spans="2:8" ht="9" customHeight="1" x14ac:dyDescent="0.2">
      <c r="B89" s="34"/>
      <c r="C89" s="34"/>
      <c r="D89" s="35"/>
      <c r="E89" s="35"/>
      <c r="F89" s="35"/>
      <c r="G89" s="35"/>
      <c r="H89" s="35"/>
    </row>
    <row r="90" spans="2:8" ht="95.25" customHeight="1" x14ac:dyDescent="0.2">
      <c r="B90" s="36">
        <f>YEAR(DATE(Calendrier4ans,OptionCalendrier4mois+1,1))</f>
        <v>2022</v>
      </c>
      <c r="C90" s="14" t="str">
        <f>TEXT(DATE(Calendrier4ans,OptionCalendrier4mois+1,1),"mmmm")</f>
        <v>mai</v>
      </c>
      <c r="D90" s="14"/>
    </row>
    <row r="91" spans="2:8" ht="9" customHeight="1" x14ac:dyDescent="0.2"/>
    <row r="92" spans="2:8" s="17" customFormat="1" ht="24" customHeight="1" x14ac:dyDescent="0.2">
      <c r="B92" s="87" t="str">
        <f t="shared" ref="B92:H92" si="3">TEXT(B93,"jjjj")</f>
        <v>lundi</v>
      </c>
      <c r="C92" s="88" t="str">
        <f t="shared" si="3"/>
        <v>mardi</v>
      </c>
      <c r="D92" s="89" t="str">
        <f t="shared" si="3"/>
        <v>mercredi</v>
      </c>
      <c r="E92" s="88" t="str">
        <f t="shared" si="3"/>
        <v>jeudi</v>
      </c>
      <c r="F92" s="89" t="str">
        <f t="shared" si="3"/>
        <v>vendredi</v>
      </c>
      <c r="G92" s="88" t="str">
        <f t="shared" si="3"/>
        <v>samedi</v>
      </c>
      <c r="H92" s="90" t="str">
        <f t="shared" si="3"/>
        <v>dimanche</v>
      </c>
    </row>
    <row r="93" spans="2:8" s="22" customFormat="1" ht="24" customHeight="1" x14ac:dyDescent="0.2">
      <c r="B93" s="91">
        <f t="array" ref="B93:H93">Jours+1+DATE(Calendrier5ans,OptionCalendrier5mois,1)-WEEKDAY(DATE(Calendrier5ans,OptionCalendrier5mois,1),OptionJoursemaine)</f>
        <v>44676</v>
      </c>
      <c r="C93" s="24">
        <v>44677</v>
      </c>
      <c r="D93" s="91">
        <v>44678</v>
      </c>
      <c r="E93" s="24">
        <v>44679</v>
      </c>
      <c r="F93" s="91">
        <v>44680</v>
      </c>
      <c r="G93" s="24">
        <v>44681</v>
      </c>
      <c r="H93" s="91">
        <v>44682</v>
      </c>
    </row>
    <row r="94" spans="2:8" s="22" customFormat="1" ht="24" customHeight="1" x14ac:dyDescent="0.2">
      <c r="B94" s="92"/>
      <c r="C94" s="26"/>
      <c r="D94" s="92"/>
      <c r="E94" s="26"/>
      <c r="F94" s="92"/>
      <c r="G94" s="93" t="s">
        <v>5</v>
      </c>
      <c r="H94" s="93" t="s">
        <v>5</v>
      </c>
    </row>
    <row r="95" spans="2:8" ht="24" customHeight="1" x14ac:dyDescent="0.2">
      <c r="B95" s="94"/>
      <c r="C95" s="95"/>
      <c r="D95" s="94"/>
      <c r="E95" s="95"/>
      <c r="F95" s="94"/>
      <c r="G95" s="95"/>
      <c r="H95" s="96"/>
    </row>
    <row r="96" spans="2:8" s="22" customFormat="1" ht="24" customHeight="1" x14ac:dyDescent="0.2">
      <c r="B96" s="97">
        <f t="array" ref="B96:H96">Jours+8+DATE(Calendrier5ans,OptionCalendrier5mois,1)-WEEKDAY(DATE(Calendrier5ans,OptionCalendrier5mois,1),OptionJoursemaine)</f>
        <v>44683</v>
      </c>
      <c r="C96" s="98">
        <v>44684</v>
      </c>
      <c r="D96" s="97">
        <v>44685</v>
      </c>
      <c r="E96" s="98">
        <v>44686</v>
      </c>
      <c r="F96" s="97">
        <v>44687</v>
      </c>
      <c r="G96" s="98">
        <v>44688</v>
      </c>
      <c r="H96" s="97">
        <v>44689</v>
      </c>
    </row>
    <row r="97" spans="2:8" s="22" customFormat="1" ht="24" customHeight="1" x14ac:dyDescent="0.2">
      <c r="B97" s="67" t="s">
        <v>7</v>
      </c>
      <c r="C97" s="67" t="s">
        <v>7</v>
      </c>
      <c r="D97" s="67" t="s">
        <v>7</v>
      </c>
      <c r="E97" s="67" t="s">
        <v>7</v>
      </c>
      <c r="F97" s="67" t="s">
        <v>7</v>
      </c>
      <c r="G97" s="93" t="s">
        <v>5</v>
      </c>
      <c r="H97" s="93" t="s">
        <v>5</v>
      </c>
    </row>
    <row r="98" spans="2:8" ht="24" customHeight="1" x14ac:dyDescent="0.2">
      <c r="B98" s="99" t="s">
        <v>6</v>
      </c>
      <c r="C98" s="99" t="s">
        <v>6</v>
      </c>
      <c r="D98" s="99" t="s">
        <v>6</v>
      </c>
      <c r="E98" s="99" t="s">
        <v>6</v>
      </c>
      <c r="F98" s="99" t="s">
        <v>6</v>
      </c>
      <c r="G98" s="95"/>
      <c r="H98" s="96"/>
    </row>
    <row r="99" spans="2:8" s="22" customFormat="1" ht="24" customHeight="1" x14ac:dyDescent="0.2">
      <c r="B99" s="97">
        <f t="array" ref="B99:H99">Jours+15+DATE(Calendrier5ans,OptionCalendrier5mois,1)-WEEKDAY(DATE(Calendrier5ans,OptionCalendrier5mois,1),OptionJoursemaine)</f>
        <v>44690</v>
      </c>
      <c r="C99" s="98">
        <v>44691</v>
      </c>
      <c r="D99" s="97">
        <v>44692</v>
      </c>
      <c r="E99" s="98">
        <v>44693</v>
      </c>
      <c r="F99" s="97">
        <v>44694</v>
      </c>
      <c r="G99" s="98">
        <v>44695</v>
      </c>
      <c r="H99" s="97">
        <v>44696</v>
      </c>
    </row>
    <row r="100" spans="2:8" s="22" customFormat="1" ht="24" customHeight="1" x14ac:dyDescent="0.2">
      <c r="B100" s="49" t="s">
        <v>4</v>
      </c>
      <c r="C100" s="49" t="s">
        <v>4</v>
      </c>
      <c r="D100" s="49" t="s">
        <v>4</v>
      </c>
      <c r="E100" s="49" t="s">
        <v>4</v>
      </c>
      <c r="F100" s="49" t="s">
        <v>4</v>
      </c>
      <c r="G100" s="93" t="s">
        <v>5</v>
      </c>
      <c r="H100" s="93" t="s">
        <v>5</v>
      </c>
    </row>
    <row r="101" spans="2:8" s="22" customFormat="1" ht="24" customHeight="1" x14ac:dyDescent="0.2">
      <c r="B101" s="99" t="s">
        <v>6</v>
      </c>
      <c r="C101" s="99" t="s">
        <v>6</v>
      </c>
      <c r="D101" s="99" t="s">
        <v>6</v>
      </c>
      <c r="E101" s="99" t="s">
        <v>6</v>
      </c>
      <c r="F101" s="99" t="s">
        <v>6</v>
      </c>
      <c r="G101" s="26"/>
      <c r="H101" s="92"/>
    </row>
    <row r="102" spans="2:8" s="22" customFormat="1" ht="24" customHeight="1" x14ac:dyDescent="0.2">
      <c r="B102" s="97">
        <f t="array" ref="B102:H102">Jours+22+DATE(Calendrier5ans,OptionCalendrier5mois,1)-WEEKDAY(DATE(Calendrier5ans,OptionCalendrier5mois,1),OptionJoursemaine)</f>
        <v>44697</v>
      </c>
      <c r="C102" s="98">
        <v>44698</v>
      </c>
      <c r="D102" s="97">
        <v>44699</v>
      </c>
      <c r="E102" s="98">
        <v>44700</v>
      </c>
      <c r="F102" s="97">
        <v>44701</v>
      </c>
      <c r="G102" s="98">
        <v>44702</v>
      </c>
      <c r="H102" s="97">
        <v>44703</v>
      </c>
    </row>
    <row r="103" spans="2:8" s="22" customFormat="1" ht="24" customHeight="1" x14ac:dyDescent="0.2">
      <c r="B103" s="67" t="s">
        <v>7</v>
      </c>
      <c r="C103" s="67" t="s">
        <v>7</v>
      </c>
      <c r="D103" s="67" t="s">
        <v>7</v>
      </c>
      <c r="E103" s="67" t="s">
        <v>7</v>
      </c>
      <c r="F103" s="67" t="s">
        <v>7</v>
      </c>
      <c r="G103" s="93" t="s">
        <v>5</v>
      </c>
      <c r="H103" s="93" t="s">
        <v>5</v>
      </c>
    </row>
    <row r="104" spans="2:8" ht="24" customHeight="1" x14ac:dyDescent="0.2">
      <c r="B104" s="99" t="s">
        <v>6</v>
      </c>
      <c r="C104" s="99" t="s">
        <v>6</v>
      </c>
      <c r="D104" s="99" t="s">
        <v>6</v>
      </c>
      <c r="E104" s="99" t="s">
        <v>6</v>
      </c>
      <c r="F104" s="99" t="s">
        <v>6</v>
      </c>
      <c r="G104" s="95"/>
      <c r="H104" s="96"/>
    </row>
    <row r="105" spans="2:8" s="22" customFormat="1" ht="24" customHeight="1" x14ac:dyDescent="0.2">
      <c r="B105" s="97">
        <f t="array" ref="B105:H105">Jours+29+DATE(Calendrier5ans,OptionCalendrier5mois,1)-WEEKDAY(DATE(Calendrier5ans,OptionCalendrier5mois,1),OptionJoursemaine)</f>
        <v>44704</v>
      </c>
      <c r="C105" s="98">
        <v>44705</v>
      </c>
      <c r="D105" s="97">
        <v>44706</v>
      </c>
      <c r="E105" s="98">
        <v>44707</v>
      </c>
      <c r="F105" s="97">
        <v>44708</v>
      </c>
      <c r="G105" s="98">
        <v>44709</v>
      </c>
      <c r="H105" s="97">
        <v>44710</v>
      </c>
    </row>
    <row r="106" spans="2:8" s="22" customFormat="1" ht="24" customHeight="1" x14ac:dyDescent="0.2">
      <c r="B106" s="67" t="s">
        <v>7</v>
      </c>
      <c r="C106" s="67" t="s">
        <v>7</v>
      </c>
      <c r="D106" s="67" t="s">
        <v>7</v>
      </c>
      <c r="E106" s="93" t="s">
        <v>5</v>
      </c>
      <c r="F106" s="93" t="s">
        <v>5</v>
      </c>
      <c r="G106" s="93" t="s">
        <v>5</v>
      </c>
      <c r="H106" s="93" t="s">
        <v>5</v>
      </c>
    </row>
    <row r="107" spans="2:8" ht="24" customHeight="1" x14ac:dyDescent="0.2">
      <c r="B107" s="99" t="s">
        <v>6</v>
      </c>
      <c r="C107" s="99" t="s">
        <v>6</v>
      </c>
      <c r="D107" s="99" t="s">
        <v>6</v>
      </c>
      <c r="E107" s="93" t="s">
        <v>5</v>
      </c>
      <c r="F107" s="93" t="s">
        <v>5</v>
      </c>
      <c r="G107" s="93" t="s">
        <v>5</v>
      </c>
      <c r="H107" s="93" t="s">
        <v>5</v>
      </c>
    </row>
    <row r="108" spans="2:8" s="22" customFormat="1" ht="24" customHeight="1" x14ac:dyDescent="0.2">
      <c r="B108" s="97">
        <f t="array" ref="B108:C108">Jours+36+DATE(Calendrier5ans,OptionCalendrier5mois,1)-WEEKDAY(DATE(Calendrier5ans,OptionCalendrier5mois,1),OptionJoursemaine)</f>
        <v>44711</v>
      </c>
      <c r="C108" s="98">
        <v>44712</v>
      </c>
      <c r="D108" s="5" t="s">
        <v>3</v>
      </c>
      <c r="E108" s="5"/>
      <c r="F108" s="5"/>
      <c r="G108" s="5"/>
      <c r="H108" s="5"/>
    </row>
    <row r="109" spans="2:8" s="22" customFormat="1" ht="24" customHeight="1" x14ac:dyDescent="0.2">
      <c r="B109" s="49" t="s">
        <v>4</v>
      </c>
      <c r="C109" s="49" t="s">
        <v>4</v>
      </c>
      <c r="D109" s="100"/>
      <c r="E109" s="101"/>
      <c r="F109" s="101"/>
      <c r="G109" s="101"/>
      <c r="H109" s="102"/>
    </row>
    <row r="110" spans="2:8" ht="24.75" customHeight="1" x14ac:dyDescent="0.2">
      <c r="B110" s="99" t="s">
        <v>6</v>
      </c>
      <c r="C110" s="99" t="s">
        <v>6</v>
      </c>
      <c r="D110" s="4"/>
      <c r="E110" s="4"/>
      <c r="F110" s="4"/>
      <c r="G110" s="4"/>
      <c r="H110" s="4"/>
    </row>
    <row r="111" spans="2:8" ht="9" customHeight="1" x14ac:dyDescent="0.2">
      <c r="B111" s="34"/>
      <c r="C111" s="34"/>
      <c r="D111" s="35"/>
      <c r="E111" s="35"/>
      <c r="F111" s="35"/>
      <c r="G111" s="35"/>
      <c r="H111" s="35"/>
    </row>
    <row r="112" spans="2:8" ht="76.5" customHeight="1" x14ac:dyDescent="0.2">
      <c r="B112" s="36">
        <f>YEAR(DATE(Calendrier5ans,OptionCalendrier5mois+1,1))</f>
        <v>2022</v>
      </c>
      <c r="C112" s="14" t="str">
        <f>TEXT(DATE(Calendrier5ans,OptionCalendrier5mois+1,1),"mmmm")</f>
        <v>juin</v>
      </c>
      <c r="D112" s="14"/>
    </row>
    <row r="113" spans="2:8" ht="9" customHeight="1" x14ac:dyDescent="0.2"/>
    <row r="114" spans="2:8" s="17" customFormat="1" ht="24" customHeight="1" x14ac:dyDescent="0.2">
      <c r="B114" s="103" t="str">
        <f t="shared" ref="B114:H114" si="4">TEXT(B115,"jjjj")</f>
        <v>lundi</v>
      </c>
      <c r="C114" s="104" t="str">
        <f t="shared" si="4"/>
        <v>mardi</v>
      </c>
      <c r="D114" s="105" t="str">
        <f t="shared" si="4"/>
        <v>mercredi</v>
      </c>
      <c r="E114" s="104" t="str">
        <f t="shared" si="4"/>
        <v>jeudi</v>
      </c>
      <c r="F114" s="105" t="str">
        <f t="shared" si="4"/>
        <v>vendredi</v>
      </c>
      <c r="G114" s="104" t="str">
        <f t="shared" si="4"/>
        <v>samedi</v>
      </c>
      <c r="H114" s="106" t="str">
        <f t="shared" si="4"/>
        <v>dimanche</v>
      </c>
    </row>
    <row r="115" spans="2:8" s="22" customFormat="1" ht="24" customHeight="1" x14ac:dyDescent="0.2">
      <c r="B115" s="107">
        <f t="array" ref="B115:H115">Jours+1+DATE(Calendrier6ans,OptionCalendrier6mois,1)-WEEKDAY(DATE(Calendrier6ans,OptionCalendrier6mois,1),OptionJoursemaine)</f>
        <v>44711</v>
      </c>
      <c r="C115" s="42">
        <v>44712</v>
      </c>
      <c r="D115" s="107">
        <v>44713</v>
      </c>
      <c r="E115" s="42">
        <v>44714</v>
      </c>
      <c r="F115" s="107">
        <v>44715</v>
      </c>
      <c r="G115" s="42">
        <v>44716</v>
      </c>
      <c r="H115" s="107">
        <v>44717</v>
      </c>
    </row>
    <row r="116" spans="2:8" s="22" customFormat="1" ht="24" customHeight="1" x14ac:dyDescent="0.2">
      <c r="B116" s="49" t="s">
        <v>4</v>
      </c>
      <c r="C116" s="49" t="s">
        <v>4</v>
      </c>
      <c r="D116" s="49" t="s">
        <v>4</v>
      </c>
      <c r="E116" s="49" t="s">
        <v>4</v>
      </c>
      <c r="F116" s="49" t="s">
        <v>4</v>
      </c>
      <c r="G116" s="93" t="s">
        <v>5</v>
      </c>
      <c r="H116" s="93" t="s">
        <v>5</v>
      </c>
    </row>
    <row r="117" spans="2:8" ht="24.75" customHeight="1" x14ac:dyDescent="0.2">
      <c r="B117" s="108" t="s">
        <v>6</v>
      </c>
      <c r="C117" s="108" t="s">
        <v>6</v>
      </c>
      <c r="D117" s="108" t="s">
        <v>6</v>
      </c>
      <c r="E117" s="108" t="s">
        <v>6</v>
      </c>
      <c r="F117" s="108" t="s">
        <v>6</v>
      </c>
      <c r="G117" s="95"/>
      <c r="H117" s="109"/>
    </row>
    <row r="118" spans="2:8" s="22" customFormat="1" ht="24" customHeight="1" x14ac:dyDescent="0.2">
      <c r="B118" s="110">
        <f t="array" ref="B118:H118">Jours+8+DATE(Calendrier6ans,OptionCalendrier6mois,1)-WEEKDAY(DATE(Calendrier6ans,OptionCalendrier6mois,1),OptionJoursemaine)</f>
        <v>44718</v>
      </c>
      <c r="C118" s="111">
        <v>44719</v>
      </c>
      <c r="D118" s="110">
        <v>44720</v>
      </c>
      <c r="E118" s="111">
        <v>44721</v>
      </c>
      <c r="F118" s="110">
        <v>44722</v>
      </c>
      <c r="G118" s="111">
        <v>44723</v>
      </c>
      <c r="H118" s="110">
        <v>44724</v>
      </c>
    </row>
    <row r="119" spans="2:8" s="22" customFormat="1" ht="24" customHeight="1" x14ac:dyDescent="0.2">
      <c r="B119" s="49" t="s">
        <v>4</v>
      </c>
      <c r="C119" s="49" t="s">
        <v>4</v>
      </c>
      <c r="D119" s="49" t="s">
        <v>4</v>
      </c>
      <c r="E119" s="49" t="s">
        <v>4</v>
      </c>
      <c r="F119" s="49" t="s">
        <v>4</v>
      </c>
      <c r="G119" s="93" t="s">
        <v>5</v>
      </c>
      <c r="H119" s="93" t="s">
        <v>5</v>
      </c>
    </row>
    <row r="120" spans="2:8" s="22" customFormat="1" ht="24" customHeight="1" x14ac:dyDescent="0.2">
      <c r="B120" s="108" t="s">
        <v>6</v>
      </c>
      <c r="C120" s="108" t="s">
        <v>6</v>
      </c>
      <c r="D120" s="108" t="s">
        <v>6</v>
      </c>
      <c r="E120" s="108" t="s">
        <v>6</v>
      </c>
      <c r="F120" s="108" t="s">
        <v>6</v>
      </c>
      <c r="G120" s="111"/>
      <c r="H120" s="110"/>
    </row>
    <row r="121" spans="2:8" s="22" customFormat="1" ht="24" customHeight="1" x14ac:dyDescent="0.2">
      <c r="B121" s="112" t="s">
        <v>8</v>
      </c>
      <c r="C121" s="112" t="s">
        <v>8</v>
      </c>
      <c r="D121" s="112" t="s">
        <v>8</v>
      </c>
      <c r="E121" s="112" t="s">
        <v>8</v>
      </c>
      <c r="F121" s="112" t="s">
        <v>8</v>
      </c>
      <c r="G121" s="112" t="s">
        <v>8</v>
      </c>
      <c r="H121" s="112" t="s">
        <v>8</v>
      </c>
    </row>
    <row r="122" spans="2:8" ht="17.25" customHeight="1" x14ac:dyDescent="0.2">
      <c r="B122" s="109"/>
      <c r="C122" s="95"/>
      <c r="D122" s="109"/>
      <c r="E122" s="95"/>
      <c r="F122" s="109"/>
      <c r="G122" s="95"/>
      <c r="H122" s="109"/>
    </row>
    <row r="123" spans="2:8" s="22" customFormat="1" ht="24" customHeight="1" x14ac:dyDescent="0.2">
      <c r="B123" s="110">
        <f t="array" ref="B123:H123">Jours+15+DATE(Calendrier6ans,OptionCalendrier6mois,1)-WEEKDAY(DATE(Calendrier6ans,OptionCalendrier6mois,1),OptionJoursemaine)</f>
        <v>44725</v>
      </c>
      <c r="C123" s="111">
        <v>44726</v>
      </c>
      <c r="D123" s="110">
        <v>44727</v>
      </c>
      <c r="E123" s="111">
        <v>44728</v>
      </c>
      <c r="F123" s="110">
        <v>44729</v>
      </c>
      <c r="G123" s="111">
        <v>44730</v>
      </c>
      <c r="H123" s="110">
        <v>44731</v>
      </c>
    </row>
    <row r="124" spans="2:8" ht="24.75" customHeight="1" x14ac:dyDescent="0.2">
      <c r="B124" s="49" t="s">
        <v>4</v>
      </c>
      <c r="C124" s="49" t="s">
        <v>4</v>
      </c>
      <c r="D124" s="49" t="s">
        <v>4</v>
      </c>
      <c r="E124" s="49" t="s">
        <v>4</v>
      </c>
      <c r="F124" s="49" t="s">
        <v>4</v>
      </c>
      <c r="G124" s="93" t="s">
        <v>5</v>
      </c>
      <c r="H124" s="93" t="s">
        <v>5</v>
      </c>
    </row>
    <row r="125" spans="2:8" ht="24.75" customHeight="1" x14ac:dyDescent="0.2">
      <c r="B125" s="108" t="s">
        <v>6</v>
      </c>
      <c r="C125" s="108" t="s">
        <v>6</v>
      </c>
      <c r="D125" s="108" t="s">
        <v>6</v>
      </c>
      <c r="E125" s="108" t="s">
        <v>6</v>
      </c>
      <c r="F125" s="108" t="s">
        <v>6</v>
      </c>
      <c r="G125" s="95"/>
      <c r="H125" s="109"/>
    </row>
    <row r="126" spans="2:8" ht="14.25" customHeight="1" x14ac:dyDescent="0.2">
      <c r="B126"/>
      <c r="C126"/>
      <c r="D126"/>
      <c r="E126"/>
      <c r="F126"/>
      <c r="G126" s="95"/>
      <c r="H126" s="113" t="s">
        <v>9</v>
      </c>
    </row>
    <row r="127" spans="2:8" s="22" customFormat="1" ht="24" customHeight="1" x14ac:dyDescent="0.2">
      <c r="B127" s="110">
        <f t="array" ref="B127:H127">Jours+22+DATE(Calendrier6ans,OptionCalendrier6mois,1)-WEEKDAY(DATE(Calendrier6ans,OptionCalendrier6mois,1),OptionJoursemaine)</f>
        <v>44732</v>
      </c>
      <c r="C127" s="111">
        <v>44733</v>
      </c>
      <c r="D127" s="110">
        <v>44734</v>
      </c>
      <c r="E127" s="111">
        <v>44735</v>
      </c>
      <c r="F127" s="110">
        <v>44736</v>
      </c>
      <c r="G127" s="111">
        <v>44737</v>
      </c>
      <c r="H127" s="110">
        <v>44738</v>
      </c>
    </row>
    <row r="128" spans="2:8" s="22" customFormat="1" ht="24" customHeight="1" x14ac:dyDescent="0.2">
      <c r="B128" s="67" t="s">
        <v>7</v>
      </c>
      <c r="C128" s="67" t="s">
        <v>7</v>
      </c>
      <c r="D128" s="67" t="s">
        <v>7</v>
      </c>
      <c r="E128" s="67" t="s">
        <v>7</v>
      </c>
      <c r="F128" s="67" t="s">
        <v>7</v>
      </c>
      <c r="G128" s="93" t="s">
        <v>5</v>
      </c>
      <c r="H128" s="93" t="s">
        <v>5</v>
      </c>
    </row>
    <row r="129" spans="2:8" ht="24.75" customHeight="1" x14ac:dyDescent="0.2">
      <c r="B129" s="108" t="s">
        <v>6</v>
      </c>
      <c r="C129" s="108" t="s">
        <v>6</v>
      </c>
      <c r="D129" s="108" t="s">
        <v>6</v>
      </c>
      <c r="E129" s="108" t="s">
        <v>6</v>
      </c>
      <c r="F129" s="108" t="s">
        <v>6</v>
      </c>
      <c r="G129" s="95"/>
      <c r="H129" s="109"/>
    </row>
    <row r="130" spans="2:8" ht="24.75" customHeight="1" x14ac:dyDescent="0.2">
      <c r="B130" s="113" t="s">
        <v>9</v>
      </c>
      <c r="C130" s="113" t="s">
        <v>9</v>
      </c>
      <c r="D130" s="113" t="s">
        <v>9</v>
      </c>
      <c r="E130" s="113" t="s">
        <v>9</v>
      </c>
      <c r="F130" s="113" t="s">
        <v>9</v>
      </c>
      <c r="G130" s="95"/>
      <c r="H130" s="109"/>
    </row>
    <row r="131" spans="2:8" s="22" customFormat="1" ht="18" customHeight="1" x14ac:dyDescent="0.2">
      <c r="B131" s="110">
        <f t="array" ref="B131:H131">Jours+29+DATE(Calendrier6ans,OptionCalendrier6mois,1)-WEEKDAY(DATE(Calendrier6ans,OptionCalendrier6mois,1),OptionJoursemaine)</f>
        <v>44739</v>
      </c>
      <c r="C131" s="111">
        <v>44740</v>
      </c>
      <c r="D131" s="110">
        <v>44741</v>
      </c>
      <c r="E131" s="111">
        <v>44742</v>
      </c>
      <c r="F131" s="110">
        <v>44743</v>
      </c>
      <c r="G131" s="111">
        <v>44744</v>
      </c>
      <c r="H131" s="110">
        <v>44745</v>
      </c>
    </row>
    <row r="132" spans="2:8" s="22" customFormat="1" ht="24" customHeight="1" x14ac:dyDescent="0.2">
      <c r="B132" s="67" t="s">
        <v>7</v>
      </c>
      <c r="C132" s="67" t="s">
        <v>7</v>
      </c>
      <c r="D132" s="67" t="s">
        <v>7</v>
      </c>
      <c r="E132" s="67" t="s">
        <v>7</v>
      </c>
      <c r="F132" s="67" t="s">
        <v>7</v>
      </c>
      <c r="G132" s="93" t="s">
        <v>5</v>
      </c>
      <c r="H132" s="93" t="s">
        <v>5</v>
      </c>
    </row>
    <row r="133" spans="2:8" ht="24.75" customHeight="1" x14ac:dyDescent="0.2">
      <c r="B133" s="108" t="s">
        <v>6</v>
      </c>
      <c r="C133" s="108" t="s">
        <v>6</v>
      </c>
      <c r="D133" s="108" t="s">
        <v>6</v>
      </c>
      <c r="E133" s="108" t="s">
        <v>6</v>
      </c>
      <c r="F133" s="108" t="s">
        <v>6</v>
      </c>
      <c r="G133" s="95"/>
      <c r="H133" s="109"/>
    </row>
    <row r="134" spans="2:8" s="22" customFormat="1" ht="24" customHeight="1" x14ac:dyDescent="0.2">
      <c r="B134" s="110">
        <f t="array" ref="B134:C134">Jours+36+DATE(Calendrier6ans,OptionCalendrier6mois,1)-WEEKDAY(DATE(Calendrier6ans,OptionCalendrier6mois,1),OptionJoursemaine)</f>
        <v>44746</v>
      </c>
      <c r="C134" s="111">
        <v>44747</v>
      </c>
      <c r="D134" s="3" t="s">
        <v>3</v>
      </c>
      <c r="E134" s="3"/>
      <c r="F134" s="3"/>
      <c r="G134" s="3"/>
      <c r="H134" s="3"/>
    </row>
    <row r="135" spans="2:8" s="22" customFormat="1" ht="18" customHeight="1" x14ac:dyDescent="0.2">
      <c r="B135" s="114"/>
      <c r="C135" s="26"/>
      <c r="D135" s="115"/>
      <c r="E135" s="101"/>
      <c r="F135" s="101"/>
      <c r="G135" s="101"/>
      <c r="H135" s="116"/>
    </row>
    <row r="136" spans="2:8" ht="24" hidden="1" customHeight="1" x14ac:dyDescent="0.2">
      <c r="B136" s="117"/>
      <c r="C136" s="118"/>
      <c r="D136" s="2"/>
      <c r="E136" s="2"/>
      <c r="F136" s="2"/>
      <c r="G136" s="2"/>
      <c r="H136" s="2"/>
    </row>
    <row r="137" spans="2:8" ht="9" customHeight="1" x14ac:dyDescent="0.2">
      <c r="B137" s="34"/>
      <c r="C137" s="34"/>
      <c r="D137" s="35"/>
      <c r="E137" s="35"/>
      <c r="F137" s="35"/>
      <c r="G137" s="35"/>
      <c r="H137" s="35"/>
    </row>
    <row r="138" spans="2:8" ht="95.25" customHeight="1" x14ac:dyDescent="0.2">
      <c r="B138" s="36">
        <f>YEAR(DATE(Calendrier6ans,OptionCalendrier6mois+1,1))</f>
        <v>2022</v>
      </c>
      <c r="C138" s="14" t="str">
        <f>TEXT(DATE(Calendrier6ans,OptionCalendrier6mois+1,1),"mmmm")</f>
        <v>juillet</v>
      </c>
      <c r="D138" s="14"/>
    </row>
    <row r="139" spans="2:8" ht="9" customHeight="1" x14ac:dyDescent="0.2"/>
    <row r="140" spans="2:8" s="17" customFormat="1" ht="24" customHeight="1" x14ac:dyDescent="0.2">
      <c r="B140" s="73" t="str">
        <f t="shared" ref="B140:H140" si="5">TEXT(B141,"jjjj")</f>
        <v>lundi</v>
      </c>
      <c r="C140" s="74" t="str">
        <f t="shared" si="5"/>
        <v>mardi</v>
      </c>
      <c r="D140" s="75" t="str">
        <f t="shared" si="5"/>
        <v>mercredi</v>
      </c>
      <c r="E140" s="74" t="str">
        <f t="shared" si="5"/>
        <v>jeudi</v>
      </c>
      <c r="F140" s="75" t="str">
        <f t="shared" si="5"/>
        <v>vendredi</v>
      </c>
      <c r="G140" s="74" t="str">
        <f t="shared" si="5"/>
        <v>samedi</v>
      </c>
      <c r="H140" s="76" t="str">
        <f t="shared" si="5"/>
        <v>dimanche</v>
      </c>
    </row>
    <row r="141" spans="2:8" s="22" customFormat="1" ht="24" customHeight="1" x14ac:dyDescent="0.2">
      <c r="B141" s="77">
        <f t="array" ref="B141:H141">Jours+1+DATE(Calendrier7ans,OptionCalendrier7mois,1)-WEEKDAY(DATE(Calendrier7ans,OptionCalendrier7mois,1),OptionJoursemaine)</f>
        <v>44739</v>
      </c>
      <c r="C141" s="42">
        <v>44740</v>
      </c>
      <c r="D141" s="77">
        <v>44741</v>
      </c>
      <c r="E141" s="42">
        <v>44742</v>
      </c>
      <c r="F141" s="77">
        <v>44743</v>
      </c>
      <c r="G141" s="42">
        <v>44744</v>
      </c>
      <c r="H141" s="77">
        <v>44745</v>
      </c>
    </row>
    <row r="142" spans="2:8" s="22" customFormat="1" ht="24" customHeight="1" x14ac:dyDescent="0.2">
      <c r="B142" s="67" t="s">
        <v>7</v>
      </c>
      <c r="C142" s="67" t="s">
        <v>7</v>
      </c>
      <c r="D142" s="67" t="s">
        <v>7</v>
      </c>
      <c r="E142" s="67" t="s">
        <v>7</v>
      </c>
      <c r="F142" s="67" t="s">
        <v>7</v>
      </c>
      <c r="G142" s="50" t="s">
        <v>5</v>
      </c>
      <c r="H142" s="50" t="s">
        <v>5</v>
      </c>
    </row>
    <row r="143" spans="2:8" ht="24.75" customHeight="1" x14ac:dyDescent="0.2">
      <c r="B143" s="80" t="s">
        <v>6</v>
      </c>
      <c r="C143" s="80" t="s">
        <v>6</v>
      </c>
      <c r="D143" s="80" t="s">
        <v>6</v>
      </c>
      <c r="E143" s="80" t="s">
        <v>6</v>
      </c>
      <c r="F143" s="80" t="s">
        <v>6</v>
      </c>
      <c r="G143" s="46"/>
      <c r="H143" s="79"/>
    </row>
    <row r="144" spans="2:8" s="22" customFormat="1" ht="24" customHeight="1" x14ac:dyDescent="0.2">
      <c r="B144" s="81">
        <f t="array" ref="B144:H144">Jours+8+DATE(Calendrier7ans,OptionCalendrier7mois,1)-WEEKDAY(DATE(Calendrier7ans,OptionCalendrier7mois,1),OptionJoursemaine)</f>
        <v>44746</v>
      </c>
      <c r="C144" s="82">
        <v>44747</v>
      </c>
      <c r="D144" s="81">
        <v>44748</v>
      </c>
      <c r="E144" s="82">
        <v>44749</v>
      </c>
      <c r="F144" s="81">
        <v>44750</v>
      </c>
      <c r="G144" s="82">
        <v>44751</v>
      </c>
      <c r="H144" s="81">
        <v>44752</v>
      </c>
    </row>
    <row r="145" spans="2:8" s="22" customFormat="1" ht="24" customHeight="1" x14ac:dyDescent="0.2">
      <c r="B145" s="67" t="s">
        <v>7</v>
      </c>
      <c r="C145" s="67" t="s">
        <v>7</v>
      </c>
      <c r="D145" s="67" t="s">
        <v>7</v>
      </c>
      <c r="E145" s="67" t="s">
        <v>7</v>
      </c>
      <c r="F145" s="67" t="s">
        <v>7</v>
      </c>
      <c r="G145" s="50" t="s">
        <v>5</v>
      </c>
      <c r="H145" s="50" t="s">
        <v>5</v>
      </c>
    </row>
    <row r="146" spans="2:8" ht="24.75" customHeight="1" x14ac:dyDescent="0.2">
      <c r="B146" s="80" t="s">
        <v>6</v>
      </c>
      <c r="C146" s="80" t="s">
        <v>6</v>
      </c>
      <c r="D146" s="80" t="s">
        <v>6</v>
      </c>
      <c r="E146" s="80" t="s">
        <v>6</v>
      </c>
      <c r="F146" s="80" t="s">
        <v>6</v>
      </c>
      <c r="G146" s="46"/>
      <c r="H146" s="79"/>
    </row>
    <row r="147" spans="2:8" s="22" customFormat="1" ht="24" customHeight="1" x14ac:dyDescent="0.2">
      <c r="B147" s="81">
        <f t="array" ref="B147:H147">Jours+15+DATE(Calendrier7ans,OptionCalendrier7mois,1)-WEEKDAY(DATE(Calendrier7ans,OptionCalendrier7mois,1),OptionJoursemaine)</f>
        <v>44753</v>
      </c>
      <c r="C147" s="82">
        <v>44754</v>
      </c>
      <c r="D147" s="81">
        <v>44755</v>
      </c>
      <c r="E147" s="82">
        <v>44756</v>
      </c>
      <c r="F147" s="81">
        <v>44757</v>
      </c>
      <c r="G147" s="82">
        <v>44758</v>
      </c>
      <c r="H147" s="81">
        <v>44759</v>
      </c>
    </row>
    <row r="148" spans="2:8" s="22" customFormat="1" ht="24" customHeight="1" x14ac:dyDescent="0.2">
      <c r="B148" s="67" t="s">
        <v>7</v>
      </c>
      <c r="C148" s="67" t="s">
        <v>7</v>
      </c>
      <c r="D148" s="67" t="s">
        <v>7</v>
      </c>
      <c r="E148" s="67" t="s">
        <v>7</v>
      </c>
      <c r="F148" s="67" t="s">
        <v>7</v>
      </c>
      <c r="G148" s="50" t="s">
        <v>5</v>
      </c>
      <c r="H148" s="50" t="s">
        <v>5</v>
      </c>
    </row>
    <row r="149" spans="2:8" ht="24.75" customHeight="1" x14ac:dyDescent="0.2">
      <c r="B149" s="80" t="s">
        <v>6</v>
      </c>
      <c r="C149" s="80" t="s">
        <v>6</v>
      </c>
      <c r="D149" s="80" t="s">
        <v>6</v>
      </c>
      <c r="E149" s="80" t="s">
        <v>6</v>
      </c>
      <c r="F149" s="80" t="s">
        <v>6</v>
      </c>
      <c r="G149" s="46"/>
      <c r="H149" s="113" t="s">
        <v>9</v>
      </c>
    </row>
    <row r="150" spans="2:8" s="22" customFormat="1" ht="24" customHeight="1" x14ac:dyDescent="0.2">
      <c r="B150" s="81">
        <f t="array" ref="B150:H150">Jours+22+DATE(Calendrier7ans,OptionCalendrier7mois,1)-WEEKDAY(DATE(Calendrier7ans,OptionCalendrier7mois,1),OptionJoursemaine)</f>
        <v>44760</v>
      </c>
      <c r="C150" s="82">
        <v>44761</v>
      </c>
      <c r="D150" s="81">
        <v>44762</v>
      </c>
      <c r="E150" s="82">
        <v>44763</v>
      </c>
      <c r="F150" s="81">
        <v>44764</v>
      </c>
      <c r="G150" s="82">
        <v>44765</v>
      </c>
      <c r="H150" s="81">
        <v>44766</v>
      </c>
    </row>
    <row r="151" spans="2:8" s="22" customFormat="1" ht="24" customHeight="1" x14ac:dyDescent="0.2">
      <c r="B151" s="67" t="s">
        <v>7</v>
      </c>
      <c r="C151" s="67" t="s">
        <v>7</v>
      </c>
      <c r="D151" s="67" t="s">
        <v>7</v>
      </c>
      <c r="E151" s="67" t="s">
        <v>7</v>
      </c>
      <c r="F151" s="67" t="s">
        <v>7</v>
      </c>
      <c r="G151" s="50" t="s">
        <v>5</v>
      </c>
      <c r="H151" s="50" t="s">
        <v>5</v>
      </c>
    </row>
    <row r="152" spans="2:8" ht="24.75" customHeight="1" x14ac:dyDescent="0.2">
      <c r="B152" s="80" t="s">
        <v>6</v>
      </c>
      <c r="C152" s="80" t="s">
        <v>6</v>
      </c>
      <c r="D152" s="80" t="s">
        <v>6</v>
      </c>
      <c r="E152" s="80" t="s">
        <v>6</v>
      </c>
      <c r="F152" s="80" t="s">
        <v>6</v>
      </c>
      <c r="G152" s="46"/>
      <c r="H152" s="79"/>
    </row>
    <row r="153" spans="2:8" ht="24.75" customHeight="1" x14ac:dyDescent="0.2">
      <c r="B153" s="113" t="s">
        <v>9</v>
      </c>
      <c r="C153" s="113" t="s">
        <v>9</v>
      </c>
      <c r="D153" s="113" t="s">
        <v>9</v>
      </c>
      <c r="E153" s="113" t="s">
        <v>9</v>
      </c>
      <c r="F153" s="113" t="s">
        <v>9</v>
      </c>
      <c r="G153" s="46"/>
      <c r="H153" s="79"/>
    </row>
    <row r="154" spans="2:8" s="22" customFormat="1" ht="24" customHeight="1" x14ac:dyDescent="0.2">
      <c r="B154" s="81">
        <f t="array" ref="B154:H154">Jours+29+DATE(Calendrier7ans,OptionCalendrier7mois,1)-WEEKDAY(DATE(Calendrier7ans,OptionCalendrier7mois,1),OptionJoursemaine)</f>
        <v>44767</v>
      </c>
      <c r="C154" s="82">
        <v>44768</v>
      </c>
      <c r="D154" s="81">
        <v>44769</v>
      </c>
      <c r="E154" s="82">
        <v>44770</v>
      </c>
      <c r="F154" s="81">
        <v>44771</v>
      </c>
      <c r="G154" s="82">
        <v>44772</v>
      </c>
      <c r="H154" s="81">
        <v>44773</v>
      </c>
    </row>
    <row r="155" spans="2:8" s="22" customFormat="1" ht="24" customHeight="1" x14ac:dyDescent="0.2">
      <c r="B155" s="67" t="s">
        <v>7</v>
      </c>
      <c r="C155" s="67" t="s">
        <v>7</v>
      </c>
      <c r="D155" s="67" t="s">
        <v>7</v>
      </c>
      <c r="E155" s="67" t="s">
        <v>7</v>
      </c>
      <c r="F155" s="67" t="s">
        <v>7</v>
      </c>
      <c r="G155" s="50" t="s">
        <v>5</v>
      </c>
      <c r="H155" s="50" t="s">
        <v>5</v>
      </c>
    </row>
    <row r="156" spans="2:8" ht="24.75" customHeight="1" x14ac:dyDescent="0.2">
      <c r="B156" s="80" t="s">
        <v>6</v>
      </c>
      <c r="C156" s="80" t="s">
        <v>6</v>
      </c>
      <c r="D156" s="80" t="s">
        <v>6</v>
      </c>
      <c r="E156" s="80" t="s">
        <v>6</v>
      </c>
      <c r="F156" s="80" t="s">
        <v>6</v>
      </c>
      <c r="G156" s="46"/>
      <c r="H156" s="79"/>
    </row>
    <row r="157" spans="2:8" s="22" customFormat="1" ht="24" customHeight="1" x14ac:dyDescent="0.2">
      <c r="B157" s="81">
        <f t="array" ref="B157:C157">Jours+36+DATE(Calendrier7ans,OptionCalendrier7mois,1)-WEEKDAY(DATE(Calendrier7ans,OptionCalendrier7mois,1),OptionJoursemaine)</f>
        <v>44774</v>
      </c>
      <c r="C157" s="82">
        <v>44775</v>
      </c>
      <c r="D157" s="7" t="s">
        <v>3</v>
      </c>
      <c r="E157" s="7"/>
      <c r="F157" s="7"/>
      <c r="G157" s="7"/>
      <c r="H157" s="7"/>
    </row>
    <row r="158" spans="2:8" s="22" customFormat="1" ht="24" customHeight="1" x14ac:dyDescent="0.2">
      <c r="B158" s="78"/>
      <c r="C158" s="44"/>
      <c r="D158" s="119"/>
      <c r="E158" s="44"/>
      <c r="F158" s="44"/>
      <c r="G158" s="44"/>
      <c r="H158" s="120"/>
    </row>
    <row r="159" spans="2:8" ht="24" customHeight="1" x14ac:dyDescent="0.2">
      <c r="B159" s="121"/>
      <c r="C159" s="85"/>
      <c r="D159" s="86"/>
      <c r="E159" s="86"/>
      <c r="F159" s="86"/>
      <c r="G159" s="86"/>
      <c r="H159" s="122"/>
    </row>
    <row r="160" spans="2:8" ht="9" customHeight="1" x14ac:dyDescent="0.2">
      <c r="B160" s="34"/>
      <c r="C160" s="34"/>
      <c r="D160" s="35"/>
      <c r="E160" s="35"/>
      <c r="F160" s="35"/>
      <c r="G160" s="35"/>
      <c r="H160" s="35"/>
    </row>
    <row r="161" spans="2:8" ht="95.25" customHeight="1" x14ac:dyDescent="0.2">
      <c r="B161" s="36">
        <f>YEAR(DATE(Calendrier7ans,OptionCalendrier7mois+1,1))</f>
        <v>2022</v>
      </c>
      <c r="C161" s="14" t="str">
        <f>TEXT(DATE(Calendrier7ans,OptionCalendrier7mois+1,1),"mmmm")</f>
        <v>août</v>
      </c>
      <c r="D161" s="14"/>
    </row>
    <row r="162" spans="2:8" ht="9" customHeight="1" x14ac:dyDescent="0.2"/>
    <row r="163" spans="2:8" s="17" customFormat="1" ht="24" customHeight="1" x14ac:dyDescent="0.2">
      <c r="B163" s="123" t="str">
        <f t="shared" ref="B163:H163" si="6">TEXT(B164,"jjjj")</f>
        <v>lundi</v>
      </c>
      <c r="C163" s="124" t="str">
        <f t="shared" si="6"/>
        <v>mardi</v>
      </c>
      <c r="D163" s="125" t="str">
        <f t="shared" si="6"/>
        <v>mercredi</v>
      </c>
      <c r="E163" s="124" t="str">
        <f t="shared" si="6"/>
        <v>jeudi</v>
      </c>
      <c r="F163" s="125" t="str">
        <f t="shared" si="6"/>
        <v>vendredi</v>
      </c>
      <c r="G163" s="124" t="str">
        <f t="shared" si="6"/>
        <v>samedi</v>
      </c>
      <c r="H163" s="126" t="str">
        <f t="shared" si="6"/>
        <v>dimanche</v>
      </c>
    </row>
    <row r="164" spans="2:8" s="22" customFormat="1" ht="24" customHeight="1" x14ac:dyDescent="0.2">
      <c r="B164" s="127">
        <f t="array" ref="B164:H164">Jours+1+DATE(Calendrier8ans,OptionCalendrier8mois,1)-WEEKDAY(DATE(Calendrier8ans,OptionCalendrier8mois,1),OptionJoursemaine)</f>
        <v>44774</v>
      </c>
      <c r="C164" s="42">
        <v>44775</v>
      </c>
      <c r="D164" s="127">
        <v>44776</v>
      </c>
      <c r="E164" s="42">
        <v>44777</v>
      </c>
      <c r="F164" s="127">
        <v>44778</v>
      </c>
      <c r="G164" s="42">
        <v>44779</v>
      </c>
      <c r="H164" s="127">
        <v>44780</v>
      </c>
    </row>
    <row r="165" spans="2:8" s="22" customFormat="1" ht="24" customHeight="1" x14ac:dyDescent="0.2">
      <c r="B165" s="67" t="s">
        <v>7</v>
      </c>
      <c r="C165" s="67" t="s">
        <v>7</v>
      </c>
      <c r="D165" s="67" t="s">
        <v>7</v>
      </c>
      <c r="E165" s="67" t="s">
        <v>7</v>
      </c>
      <c r="F165" s="67" t="s">
        <v>7</v>
      </c>
      <c r="G165" s="50" t="s">
        <v>5</v>
      </c>
      <c r="H165" s="50" t="s">
        <v>5</v>
      </c>
    </row>
    <row r="166" spans="2:8" ht="24.75" customHeight="1" x14ac:dyDescent="0.2">
      <c r="B166" s="128" t="s">
        <v>6</v>
      </c>
      <c r="C166" s="128" t="s">
        <v>6</v>
      </c>
      <c r="D166" s="128" t="s">
        <v>6</v>
      </c>
      <c r="E166" s="128" t="s">
        <v>6</v>
      </c>
      <c r="F166" s="128" t="s">
        <v>6</v>
      </c>
      <c r="G166" s="129"/>
      <c r="H166" s="129"/>
    </row>
    <row r="167" spans="2:8" s="22" customFormat="1" ht="24" customHeight="1" x14ac:dyDescent="0.2">
      <c r="B167" s="130">
        <f t="array" ref="B167:H167">Jours+8+DATE(Calendrier8ans,OptionCalendrier8mois,1)-WEEKDAY(DATE(Calendrier8ans,OptionCalendrier8mois,1),OptionJoursemaine)</f>
        <v>44781</v>
      </c>
      <c r="C167" s="131">
        <v>44782</v>
      </c>
      <c r="D167" s="130">
        <v>44783</v>
      </c>
      <c r="E167" s="131">
        <v>44784</v>
      </c>
      <c r="F167" s="130">
        <v>44785</v>
      </c>
      <c r="G167" s="131">
        <v>44786</v>
      </c>
      <c r="H167" s="130">
        <v>44787</v>
      </c>
    </row>
    <row r="168" spans="2:8" s="22" customFormat="1" ht="24" customHeight="1" x14ac:dyDescent="0.2">
      <c r="B168" s="67" t="s">
        <v>7</v>
      </c>
      <c r="C168" s="67" t="s">
        <v>7</v>
      </c>
      <c r="D168" s="67" t="s">
        <v>7</v>
      </c>
      <c r="E168" s="67" t="s">
        <v>7</v>
      </c>
      <c r="F168" s="67" t="s">
        <v>7</v>
      </c>
      <c r="G168" s="50" t="s">
        <v>5</v>
      </c>
      <c r="H168" s="50" t="s">
        <v>5</v>
      </c>
    </row>
    <row r="169" spans="2:8" ht="24.75" customHeight="1" x14ac:dyDescent="0.2">
      <c r="B169" s="128" t="s">
        <v>6</v>
      </c>
      <c r="C169" s="128" t="s">
        <v>6</v>
      </c>
      <c r="D169" s="128" t="s">
        <v>6</v>
      </c>
      <c r="E169" s="128" t="s">
        <v>6</v>
      </c>
      <c r="F169" s="128" t="s">
        <v>6</v>
      </c>
      <c r="G169" s="129"/>
      <c r="H169" s="129"/>
    </row>
    <row r="170" spans="2:8" s="22" customFormat="1" ht="24" customHeight="1" x14ac:dyDescent="0.2">
      <c r="B170" s="130">
        <f t="array" ref="B170:H170">Jours+15+DATE(Calendrier8ans,OptionCalendrier8mois,1)-WEEKDAY(DATE(Calendrier8ans,OptionCalendrier8mois,1),OptionJoursemaine)</f>
        <v>44788</v>
      </c>
      <c r="C170" s="131">
        <v>44789</v>
      </c>
      <c r="D170" s="130">
        <v>44790</v>
      </c>
      <c r="E170" s="131">
        <v>44791</v>
      </c>
      <c r="F170" s="130">
        <v>44792</v>
      </c>
      <c r="G170" s="131">
        <v>44793</v>
      </c>
      <c r="H170" s="130">
        <v>44794</v>
      </c>
    </row>
    <row r="171" spans="2:8" s="22" customFormat="1" ht="24" customHeight="1" x14ac:dyDescent="0.2">
      <c r="B171" s="67" t="s">
        <v>7</v>
      </c>
      <c r="C171" s="67" t="s">
        <v>7</v>
      </c>
      <c r="D171" s="67" t="s">
        <v>7</v>
      </c>
      <c r="E171" s="67" t="s">
        <v>7</v>
      </c>
      <c r="F171" s="67" t="s">
        <v>7</v>
      </c>
      <c r="G171" s="50" t="s">
        <v>5</v>
      </c>
      <c r="H171" s="50" t="s">
        <v>5</v>
      </c>
    </row>
    <row r="172" spans="2:8" ht="24.75" customHeight="1" x14ac:dyDescent="0.2">
      <c r="B172" s="128" t="s">
        <v>6</v>
      </c>
      <c r="C172" s="128" t="s">
        <v>6</v>
      </c>
      <c r="D172" s="128" t="s">
        <v>6</v>
      </c>
      <c r="E172" s="128" t="s">
        <v>6</v>
      </c>
      <c r="F172" s="128" t="s">
        <v>6</v>
      </c>
      <c r="G172" s="129"/>
      <c r="H172" s="129"/>
    </row>
    <row r="173" spans="2:8" s="22" customFormat="1" ht="24" customHeight="1" x14ac:dyDescent="0.2">
      <c r="B173" s="130">
        <f t="array" ref="B173:H173">Jours+22+DATE(Calendrier8ans,OptionCalendrier8mois,1)-WEEKDAY(DATE(Calendrier8ans,OptionCalendrier8mois,1),OptionJoursemaine)</f>
        <v>44795</v>
      </c>
      <c r="C173" s="131">
        <v>44796</v>
      </c>
      <c r="D173" s="130">
        <v>44797</v>
      </c>
      <c r="E173" s="131">
        <v>44798</v>
      </c>
      <c r="F173" s="130">
        <v>44799</v>
      </c>
      <c r="G173" s="131">
        <v>44800</v>
      </c>
      <c r="H173" s="130">
        <v>44801</v>
      </c>
    </row>
    <row r="174" spans="2:8" s="22" customFormat="1" ht="24" customHeight="1" x14ac:dyDescent="0.2">
      <c r="B174" s="67" t="s">
        <v>7</v>
      </c>
      <c r="C174" s="67" t="s">
        <v>7</v>
      </c>
      <c r="D174" s="67" t="s">
        <v>7</v>
      </c>
      <c r="E174" s="67" t="s">
        <v>7</v>
      </c>
      <c r="F174" s="67" t="s">
        <v>7</v>
      </c>
      <c r="G174" s="50" t="s">
        <v>5</v>
      </c>
      <c r="H174" s="50" t="s">
        <v>5</v>
      </c>
    </row>
    <row r="175" spans="2:8" ht="24.75" customHeight="1" x14ac:dyDescent="0.2">
      <c r="B175" s="128" t="s">
        <v>6</v>
      </c>
      <c r="C175" s="128" t="s">
        <v>6</v>
      </c>
      <c r="D175" s="128" t="s">
        <v>6</v>
      </c>
      <c r="E175" s="128" t="s">
        <v>6</v>
      </c>
      <c r="F175" s="128" t="s">
        <v>6</v>
      </c>
      <c r="G175" s="129"/>
      <c r="H175" s="129"/>
    </row>
    <row r="176" spans="2:8" s="22" customFormat="1" ht="24" customHeight="1" x14ac:dyDescent="0.2">
      <c r="B176" s="130">
        <f t="array" ref="B176:H176">Jours+29+DATE(Calendrier8ans,OptionCalendrier8mois,1)-WEEKDAY(DATE(Calendrier8ans,OptionCalendrier8mois,1),OptionJoursemaine)</f>
        <v>44802</v>
      </c>
      <c r="C176" s="131">
        <v>44803</v>
      </c>
      <c r="D176" s="130">
        <v>44804</v>
      </c>
      <c r="E176" s="131">
        <v>44805</v>
      </c>
      <c r="F176" s="130">
        <v>44806</v>
      </c>
      <c r="G176" s="131">
        <v>44807</v>
      </c>
      <c r="H176" s="130">
        <v>44808</v>
      </c>
    </row>
    <row r="177" spans="2:8" s="22" customFormat="1" ht="24" customHeight="1" x14ac:dyDescent="0.2">
      <c r="B177" s="67" t="s">
        <v>7</v>
      </c>
      <c r="C177" s="67" t="s">
        <v>7</v>
      </c>
      <c r="D177" s="67" t="s">
        <v>7</v>
      </c>
      <c r="E177" s="67" t="s">
        <v>7</v>
      </c>
      <c r="F177" s="67" t="s">
        <v>7</v>
      </c>
      <c r="G177" s="50" t="s">
        <v>5</v>
      </c>
      <c r="H177" s="50" t="s">
        <v>5</v>
      </c>
    </row>
    <row r="178" spans="2:8" ht="24" customHeight="1" x14ac:dyDescent="0.2">
      <c r="B178" s="128" t="s">
        <v>6</v>
      </c>
      <c r="C178" s="128" t="s">
        <v>6</v>
      </c>
      <c r="D178" s="128" t="s">
        <v>6</v>
      </c>
      <c r="E178" s="128" t="s">
        <v>6</v>
      </c>
      <c r="F178" s="128" t="s">
        <v>6</v>
      </c>
      <c r="G178" s="129"/>
      <c r="H178" s="129"/>
    </row>
    <row r="179" spans="2:8" s="22" customFormat="1" ht="24" customHeight="1" x14ac:dyDescent="0.2">
      <c r="B179" s="130">
        <f t="array" ref="B179:C179">Jours+36+DATE(Calendrier8ans,OptionCalendrier8mois,1)-WEEKDAY(DATE(Calendrier8ans,OptionCalendrier8mois,1),OptionJoursemaine)</f>
        <v>44809</v>
      </c>
      <c r="C179" s="131">
        <v>44810</v>
      </c>
      <c r="D179" s="1" t="s">
        <v>3</v>
      </c>
      <c r="E179" s="1"/>
      <c r="F179" s="1"/>
      <c r="G179" s="1"/>
      <c r="H179" s="1"/>
    </row>
    <row r="180" spans="2:8" s="22" customFormat="1" ht="24" customHeight="1" x14ac:dyDescent="0.2">
      <c r="B180" s="53"/>
      <c r="C180" s="53"/>
      <c r="D180" s="53"/>
      <c r="E180" s="53"/>
      <c r="F180" s="53"/>
      <c r="G180" s="53"/>
      <c r="H180" s="132"/>
    </row>
    <row r="181" spans="2:8" ht="24" customHeight="1" x14ac:dyDescent="0.2">
      <c r="B181" s="53"/>
      <c r="C181" s="53"/>
      <c r="D181" s="133"/>
      <c r="E181" s="133"/>
      <c r="F181" s="133"/>
      <c r="G181" s="133"/>
      <c r="H181" s="134"/>
    </row>
    <row r="182" spans="2:8" ht="9" customHeight="1" x14ac:dyDescent="0.2">
      <c r="B182" s="34"/>
      <c r="C182" s="34"/>
      <c r="D182" s="35"/>
      <c r="E182" s="35"/>
      <c r="F182" s="35"/>
      <c r="G182" s="35"/>
      <c r="H182" s="35"/>
    </row>
    <row r="183" spans="2:8" ht="95.25" customHeight="1" x14ac:dyDescent="0.2">
      <c r="B183" s="36">
        <f>YEAR(DATE(Calendrier8ans,OptionCalendrier8mois+1,1))</f>
        <v>2022</v>
      </c>
      <c r="C183" s="14" t="str">
        <f>TEXT(DATE(Calendrier8ans,OptionCalendrier8mois+1,1),"mmmm")</f>
        <v>septembre</v>
      </c>
      <c r="D183" s="14"/>
    </row>
    <row r="184" spans="2:8" ht="9" customHeight="1" x14ac:dyDescent="0.2"/>
    <row r="185" spans="2:8" s="17" customFormat="1" ht="24" customHeight="1" x14ac:dyDescent="0.2">
      <c r="B185" s="37" t="str">
        <f t="shared" ref="B185:H185" si="7">TEXT(B186,"jjjj")</f>
        <v>lundi</v>
      </c>
      <c r="C185" s="38" t="str">
        <f t="shared" si="7"/>
        <v>mardi</v>
      </c>
      <c r="D185" s="39" t="str">
        <f t="shared" si="7"/>
        <v>mercredi</v>
      </c>
      <c r="E185" s="38" t="str">
        <f t="shared" si="7"/>
        <v>jeudi</v>
      </c>
      <c r="F185" s="39" t="str">
        <f t="shared" si="7"/>
        <v>vendredi</v>
      </c>
      <c r="G185" s="38" t="str">
        <f t="shared" si="7"/>
        <v>samedi</v>
      </c>
      <c r="H185" s="40" t="str">
        <f t="shared" si="7"/>
        <v>dimanche</v>
      </c>
    </row>
    <row r="186" spans="2:8" s="22" customFormat="1" ht="24" customHeight="1" x14ac:dyDescent="0.2">
      <c r="B186" s="41">
        <f t="array" ref="B186:H186">Jours+1+DATE(Calendrier9ans,OptionCalendrier9mois,1)-WEEKDAY(DATE(Calendrier9ans,OptionCalendrier9mois,1),OptionJoursemaine)</f>
        <v>44802</v>
      </c>
      <c r="C186" s="42">
        <v>44803</v>
      </c>
      <c r="D186" s="41">
        <v>44804</v>
      </c>
      <c r="E186" s="42">
        <v>44805</v>
      </c>
      <c r="F186" s="41">
        <v>44806</v>
      </c>
      <c r="G186" s="42">
        <v>44807</v>
      </c>
      <c r="H186" s="41">
        <v>44808</v>
      </c>
    </row>
    <row r="187" spans="2:8" s="22" customFormat="1" ht="24" customHeight="1" x14ac:dyDescent="0.2">
      <c r="B187" s="67" t="s">
        <v>7</v>
      </c>
      <c r="C187" s="67" t="s">
        <v>7</v>
      </c>
      <c r="D187" s="67" t="s">
        <v>7</v>
      </c>
      <c r="E187" s="67" t="s">
        <v>7</v>
      </c>
      <c r="F187" s="67" t="s">
        <v>7</v>
      </c>
      <c r="G187" s="50" t="s">
        <v>5</v>
      </c>
      <c r="H187" s="50" t="s">
        <v>5</v>
      </c>
    </row>
    <row r="188" spans="2:8" ht="24.75" customHeight="1" x14ac:dyDescent="0.2">
      <c r="B188" s="51" t="s">
        <v>6</v>
      </c>
      <c r="C188" s="51" t="s">
        <v>6</v>
      </c>
      <c r="D188" s="51" t="s">
        <v>6</v>
      </c>
      <c r="E188" s="51" t="s">
        <v>6</v>
      </c>
      <c r="F188" s="51" t="s">
        <v>6</v>
      </c>
      <c r="G188" s="46"/>
      <c r="H188" s="45"/>
    </row>
    <row r="189" spans="2:8" s="22" customFormat="1" ht="24" customHeight="1" x14ac:dyDescent="0.2">
      <c r="B189" s="47">
        <f t="array" ref="B189:H189">Jours+8+DATE(Calendrier9ans,OptionCalendrier9mois,1)-WEEKDAY(DATE(Calendrier9ans,OptionCalendrier9mois,1),OptionJoursemaine)</f>
        <v>44809</v>
      </c>
      <c r="C189" s="48">
        <v>44810</v>
      </c>
      <c r="D189" s="47">
        <v>44811</v>
      </c>
      <c r="E189" s="48">
        <v>44812</v>
      </c>
      <c r="F189" s="47">
        <v>44813</v>
      </c>
      <c r="G189" s="48">
        <v>44814</v>
      </c>
      <c r="H189" s="47">
        <v>44815</v>
      </c>
    </row>
    <row r="190" spans="2:8" s="22" customFormat="1" ht="24" customHeight="1" x14ac:dyDescent="0.2">
      <c r="B190" s="49" t="s">
        <v>4</v>
      </c>
      <c r="C190" s="49" t="s">
        <v>4</v>
      </c>
      <c r="D190" s="49" t="s">
        <v>4</v>
      </c>
      <c r="E190" s="49" t="s">
        <v>4</v>
      </c>
      <c r="F190" s="49" t="s">
        <v>4</v>
      </c>
      <c r="G190" s="50" t="s">
        <v>5</v>
      </c>
      <c r="H190" s="50" t="s">
        <v>5</v>
      </c>
    </row>
    <row r="191" spans="2:8" ht="24.75" customHeight="1" x14ac:dyDescent="0.2">
      <c r="B191" s="51" t="s">
        <v>6</v>
      </c>
      <c r="C191" s="51" t="s">
        <v>6</v>
      </c>
      <c r="D191" s="51" t="s">
        <v>6</v>
      </c>
      <c r="E191" s="51" t="s">
        <v>6</v>
      </c>
      <c r="F191" s="51" t="s">
        <v>6</v>
      </c>
      <c r="G191" s="46"/>
      <c r="H191" s="45"/>
    </row>
    <row r="192" spans="2:8" s="22" customFormat="1" ht="24" customHeight="1" x14ac:dyDescent="0.2">
      <c r="B192" s="47">
        <f t="array" ref="B192:H192">Jours+15+DATE(Calendrier9ans,OptionCalendrier9mois,1)-WEEKDAY(DATE(Calendrier9ans,OptionCalendrier9mois,1),OptionJoursemaine)</f>
        <v>44816</v>
      </c>
      <c r="C192" s="48">
        <v>44817</v>
      </c>
      <c r="D192" s="47">
        <v>44818</v>
      </c>
      <c r="E192" s="48">
        <v>44819</v>
      </c>
      <c r="F192" s="47">
        <v>44820</v>
      </c>
      <c r="G192" s="48">
        <v>44821</v>
      </c>
      <c r="H192" s="47">
        <v>44822</v>
      </c>
    </row>
    <row r="193" spans="2:8" s="22" customFormat="1" ht="24" customHeight="1" x14ac:dyDescent="0.2">
      <c r="B193" s="49" t="s">
        <v>4</v>
      </c>
      <c r="C193" s="49" t="s">
        <v>4</v>
      </c>
      <c r="D193" s="49" t="s">
        <v>4</v>
      </c>
      <c r="E193" s="49" t="s">
        <v>4</v>
      </c>
      <c r="F193" s="49" t="s">
        <v>4</v>
      </c>
      <c r="G193" s="50" t="s">
        <v>5</v>
      </c>
      <c r="H193" s="50" t="s">
        <v>5</v>
      </c>
    </row>
    <row r="194" spans="2:8" ht="24.75" customHeight="1" x14ac:dyDescent="0.2">
      <c r="B194" s="51" t="s">
        <v>6</v>
      </c>
      <c r="C194" s="51" t="s">
        <v>6</v>
      </c>
      <c r="D194" s="51" t="s">
        <v>6</v>
      </c>
      <c r="E194" s="51" t="s">
        <v>6</v>
      </c>
      <c r="F194" s="51" t="s">
        <v>6</v>
      </c>
      <c r="G194" s="46"/>
      <c r="H194" s="45"/>
    </row>
    <row r="195" spans="2:8" s="22" customFormat="1" ht="24" customHeight="1" x14ac:dyDescent="0.2">
      <c r="B195" s="47">
        <f t="array" ref="B195:H195">Jours+22+DATE(Calendrier9ans,OptionCalendrier9mois,1)-WEEKDAY(DATE(Calendrier9ans,OptionCalendrier9mois,1),OptionJoursemaine)</f>
        <v>44823</v>
      </c>
      <c r="C195" s="48">
        <v>44824</v>
      </c>
      <c r="D195" s="47">
        <v>44825</v>
      </c>
      <c r="E195" s="48">
        <v>44826</v>
      </c>
      <c r="F195" s="47">
        <v>44827</v>
      </c>
      <c r="G195" s="48">
        <v>44828</v>
      </c>
      <c r="H195" s="47">
        <v>44829</v>
      </c>
    </row>
    <row r="196" spans="2:8" s="22" customFormat="1" ht="24" customHeight="1" x14ac:dyDescent="0.2">
      <c r="B196" s="67" t="s">
        <v>7</v>
      </c>
      <c r="C196" s="67" t="s">
        <v>7</v>
      </c>
      <c r="D196" s="67" t="s">
        <v>7</v>
      </c>
      <c r="E196" s="67" t="s">
        <v>7</v>
      </c>
      <c r="F196" s="67" t="s">
        <v>7</v>
      </c>
      <c r="G196" s="50" t="s">
        <v>5</v>
      </c>
      <c r="H196" s="50" t="s">
        <v>5</v>
      </c>
    </row>
    <row r="197" spans="2:8" ht="24.75" customHeight="1" x14ac:dyDescent="0.2">
      <c r="B197" s="51" t="s">
        <v>6</v>
      </c>
      <c r="C197" s="51" t="s">
        <v>6</v>
      </c>
      <c r="D197" s="51" t="s">
        <v>6</v>
      </c>
      <c r="E197" s="51" t="s">
        <v>6</v>
      </c>
      <c r="F197" s="51" t="s">
        <v>6</v>
      </c>
      <c r="G197" s="46"/>
      <c r="H197" s="45"/>
    </row>
    <row r="198" spans="2:8" ht="24.75" customHeight="1" x14ac:dyDescent="0.2">
      <c r="B198" s="112" t="s">
        <v>8</v>
      </c>
      <c r="C198" s="112" t="s">
        <v>8</v>
      </c>
      <c r="D198" s="112" t="s">
        <v>8</v>
      </c>
      <c r="E198" s="112" t="s">
        <v>8</v>
      </c>
      <c r="F198" s="112" t="s">
        <v>8</v>
      </c>
      <c r="G198" s="112" t="s">
        <v>8</v>
      </c>
      <c r="H198" s="112" t="s">
        <v>8</v>
      </c>
    </row>
    <row r="199" spans="2:8" s="22" customFormat="1" ht="24" customHeight="1" x14ac:dyDescent="0.2">
      <c r="B199" s="47">
        <f t="array" ref="B199:H199">Jours+29+DATE(Calendrier9ans,OptionCalendrier9mois,1)-WEEKDAY(DATE(Calendrier9ans,OptionCalendrier9mois,1),OptionJoursemaine)</f>
        <v>44830</v>
      </c>
      <c r="C199" s="48">
        <v>44831</v>
      </c>
      <c r="D199" s="47">
        <v>44832</v>
      </c>
      <c r="E199" s="48">
        <v>44833</v>
      </c>
      <c r="F199" s="47">
        <v>44834</v>
      </c>
      <c r="G199" s="48">
        <v>44835</v>
      </c>
      <c r="H199" s="47">
        <v>44836</v>
      </c>
    </row>
    <row r="200" spans="2:8" s="22" customFormat="1" ht="24" customHeight="1" x14ac:dyDescent="0.2">
      <c r="B200" s="49" t="s">
        <v>4</v>
      </c>
      <c r="C200" s="49" t="s">
        <v>4</v>
      </c>
      <c r="D200" s="49" t="s">
        <v>4</v>
      </c>
      <c r="E200" s="49" t="s">
        <v>4</v>
      </c>
      <c r="F200" s="49" t="s">
        <v>4</v>
      </c>
      <c r="G200" s="50" t="s">
        <v>5</v>
      </c>
      <c r="H200" s="50" t="s">
        <v>5</v>
      </c>
    </row>
    <row r="201" spans="2:8" ht="24" customHeight="1" x14ac:dyDescent="0.2">
      <c r="B201" s="51" t="s">
        <v>6</v>
      </c>
      <c r="C201" s="51" t="s">
        <v>6</v>
      </c>
      <c r="D201" s="51" t="s">
        <v>6</v>
      </c>
      <c r="E201" s="51" t="s">
        <v>6</v>
      </c>
      <c r="F201" s="51" t="s">
        <v>6</v>
      </c>
      <c r="G201" s="46"/>
      <c r="H201" s="45"/>
    </row>
    <row r="202" spans="2:8" s="22" customFormat="1" ht="24" customHeight="1" x14ac:dyDescent="0.2">
      <c r="B202" s="47">
        <f t="array" ref="B202:C202">Jours+36+DATE(Calendrier9ans,OptionCalendrier9mois,1)-WEEKDAY(DATE(Calendrier9ans,OptionCalendrier9mois,1),OptionJoursemaine)</f>
        <v>44837</v>
      </c>
      <c r="C202" s="48">
        <v>44838</v>
      </c>
      <c r="D202" s="11" t="s">
        <v>3</v>
      </c>
      <c r="E202" s="11"/>
      <c r="F202" s="11"/>
      <c r="G202" s="11"/>
      <c r="H202" s="11"/>
    </row>
    <row r="203" spans="2:8" s="22" customFormat="1" ht="24" customHeight="1" x14ac:dyDescent="0.2">
      <c r="B203" s="43"/>
      <c r="C203" s="44"/>
      <c r="D203" s="52"/>
      <c r="E203" s="53"/>
      <c r="F203" s="53"/>
      <c r="G203" s="53"/>
      <c r="H203" s="54"/>
    </row>
    <row r="204" spans="2:8" ht="24.75" customHeight="1" x14ac:dyDescent="0.2">
      <c r="B204" s="55"/>
      <c r="C204" s="56"/>
      <c r="D204" s="10"/>
      <c r="E204" s="10"/>
      <c r="F204" s="10"/>
      <c r="G204" s="10"/>
      <c r="H204" s="10"/>
    </row>
    <row r="205" spans="2:8" ht="9" customHeight="1" x14ac:dyDescent="0.2">
      <c r="B205" s="34"/>
      <c r="C205" s="34"/>
      <c r="D205" s="35"/>
      <c r="E205" s="35"/>
      <c r="F205" s="35"/>
      <c r="G205" s="35"/>
      <c r="H205" s="35"/>
    </row>
    <row r="206" spans="2:8" ht="95.25" customHeight="1" x14ac:dyDescent="0.2">
      <c r="B206" s="36">
        <f>YEAR(DATE(Calendrier9ans,OptionCalendrier9mois+1,1))</f>
        <v>2022</v>
      </c>
      <c r="C206" s="14" t="str">
        <f>TEXT(DATE(Calendrier9ans,OptionCalendrier9mois+1,1),"mmmm")</f>
        <v>octobre</v>
      </c>
      <c r="D206" s="14"/>
    </row>
    <row r="207" spans="2:8" ht="9" customHeight="1" x14ac:dyDescent="0.2"/>
    <row r="208" spans="2:8" s="17" customFormat="1" ht="24" customHeight="1" x14ac:dyDescent="0.2">
      <c r="B208" s="123" t="str">
        <f t="shared" ref="B208:H208" si="8">TEXT(B209,"jjjj")</f>
        <v>lundi</v>
      </c>
      <c r="C208" s="124" t="str">
        <f t="shared" si="8"/>
        <v>mardi</v>
      </c>
      <c r="D208" s="125" t="str">
        <f t="shared" si="8"/>
        <v>mercredi</v>
      </c>
      <c r="E208" s="124" t="str">
        <f t="shared" si="8"/>
        <v>jeudi</v>
      </c>
      <c r="F208" s="125" t="str">
        <f t="shared" si="8"/>
        <v>vendredi</v>
      </c>
      <c r="G208" s="124" t="str">
        <f t="shared" si="8"/>
        <v>samedi</v>
      </c>
      <c r="H208" s="126" t="str">
        <f t="shared" si="8"/>
        <v>dimanche</v>
      </c>
    </row>
    <row r="209" spans="2:8" s="22" customFormat="1" ht="24" customHeight="1" x14ac:dyDescent="0.2">
      <c r="B209" s="127">
        <f t="array" ref="B209:H209">Jours+1+DATE(Calendrier10ans,OptionCalendrier10mois,1)-WEEKDAY(DATE(Calendrier10ans,OptionCalendrier10mois,1),OptionJoursemaine)</f>
        <v>44830</v>
      </c>
      <c r="C209" s="42">
        <v>44831</v>
      </c>
      <c r="D209" s="127">
        <v>44832</v>
      </c>
      <c r="E209" s="42">
        <v>44833</v>
      </c>
      <c r="F209" s="127">
        <v>44834</v>
      </c>
      <c r="G209" s="42">
        <v>44835</v>
      </c>
      <c r="H209" s="127">
        <v>44836</v>
      </c>
    </row>
    <row r="210" spans="2:8" s="22" customFormat="1" ht="24" customHeight="1" x14ac:dyDescent="0.2">
      <c r="B210" s="135"/>
      <c r="C210" s="44"/>
      <c r="D210" s="135"/>
      <c r="E210" s="44"/>
      <c r="F210" s="136"/>
      <c r="G210" s="50" t="s">
        <v>5</v>
      </c>
      <c r="H210" s="50" t="s">
        <v>5</v>
      </c>
    </row>
    <row r="211" spans="2:8" ht="24" customHeight="1" x14ac:dyDescent="0.2">
      <c r="B211" s="136"/>
      <c r="C211" s="46"/>
      <c r="D211" s="136"/>
      <c r="E211" s="46"/>
      <c r="F211" s="136"/>
      <c r="G211" s="46"/>
      <c r="H211" s="136"/>
    </row>
    <row r="212" spans="2:8" s="22" customFormat="1" ht="24" customHeight="1" x14ac:dyDescent="0.2">
      <c r="B212" s="130">
        <f t="array" ref="B212:H212">Jours+8+DATE(Calendrier10ans,OptionCalendrier10mois,1)-WEEKDAY(DATE(Calendrier10ans,OptionCalendrier10mois,1),OptionJoursemaine)</f>
        <v>44837</v>
      </c>
      <c r="C212" s="131">
        <v>44838</v>
      </c>
      <c r="D212" s="130">
        <v>44839</v>
      </c>
      <c r="E212" s="131">
        <v>44840</v>
      </c>
      <c r="F212" s="130">
        <v>44841</v>
      </c>
      <c r="G212" s="131">
        <v>44842</v>
      </c>
      <c r="H212" s="130">
        <v>44843</v>
      </c>
    </row>
    <row r="213" spans="2:8" s="22" customFormat="1" ht="24" customHeight="1" x14ac:dyDescent="0.2">
      <c r="B213" s="67" t="s">
        <v>7</v>
      </c>
      <c r="C213" s="67" t="s">
        <v>7</v>
      </c>
      <c r="D213" s="67" t="s">
        <v>7</v>
      </c>
      <c r="E213" s="67" t="s">
        <v>7</v>
      </c>
      <c r="F213" s="67" t="s">
        <v>7</v>
      </c>
      <c r="G213" s="50" t="s">
        <v>5</v>
      </c>
      <c r="H213" s="50" t="s">
        <v>5</v>
      </c>
    </row>
    <row r="214" spans="2:8" ht="24" customHeight="1" x14ac:dyDescent="0.2">
      <c r="B214" s="137" t="s">
        <v>6</v>
      </c>
      <c r="C214" s="137" t="s">
        <v>6</v>
      </c>
      <c r="D214" s="137" t="s">
        <v>6</v>
      </c>
      <c r="E214" s="137" t="s">
        <v>6</v>
      </c>
      <c r="F214" s="137" t="s">
        <v>6</v>
      </c>
      <c r="G214" s="46"/>
      <c r="H214" s="136"/>
    </row>
    <row r="215" spans="2:8" s="22" customFormat="1" ht="24" customHeight="1" x14ac:dyDescent="0.2">
      <c r="B215" s="130">
        <f t="array" ref="B215:H215">Jours+15+DATE(Calendrier10ans,OptionCalendrier10mois,1)-WEEKDAY(DATE(Calendrier10ans,OptionCalendrier10mois,1),OptionJoursemaine)</f>
        <v>44844</v>
      </c>
      <c r="C215" s="131">
        <v>44845</v>
      </c>
      <c r="D215" s="130">
        <v>44846</v>
      </c>
      <c r="E215" s="131">
        <v>44847</v>
      </c>
      <c r="F215" s="130">
        <v>44848</v>
      </c>
      <c r="G215" s="131">
        <v>44849</v>
      </c>
      <c r="H215" s="130">
        <v>44850</v>
      </c>
    </row>
    <row r="216" spans="2:8" s="22" customFormat="1" ht="24" customHeight="1" x14ac:dyDescent="0.2">
      <c r="B216" s="49" t="s">
        <v>4</v>
      </c>
      <c r="C216" s="49" t="s">
        <v>4</v>
      </c>
      <c r="D216" s="49" t="s">
        <v>4</v>
      </c>
      <c r="E216" s="49" t="s">
        <v>4</v>
      </c>
      <c r="F216" s="49" t="s">
        <v>4</v>
      </c>
      <c r="G216" s="50" t="s">
        <v>5</v>
      </c>
      <c r="H216" s="50" t="s">
        <v>5</v>
      </c>
    </row>
    <row r="217" spans="2:8" ht="24" customHeight="1" x14ac:dyDescent="0.2">
      <c r="B217" s="137" t="s">
        <v>6</v>
      </c>
      <c r="C217" s="137" t="s">
        <v>6</v>
      </c>
      <c r="D217" s="137" t="s">
        <v>6</v>
      </c>
      <c r="E217" s="137" t="s">
        <v>6</v>
      </c>
      <c r="F217" s="137" t="s">
        <v>6</v>
      </c>
      <c r="G217" s="46"/>
      <c r="H217" s="136"/>
    </row>
    <row r="218" spans="2:8" s="22" customFormat="1" ht="24" customHeight="1" x14ac:dyDescent="0.2">
      <c r="B218" s="130">
        <f t="array" ref="B218:H218">Jours+22+DATE(Calendrier10ans,OptionCalendrier10mois,1)-WEEKDAY(DATE(Calendrier10ans,OptionCalendrier10mois,1),OptionJoursemaine)</f>
        <v>44851</v>
      </c>
      <c r="C218" s="131">
        <v>44852</v>
      </c>
      <c r="D218" s="130">
        <v>44853</v>
      </c>
      <c r="E218" s="131">
        <v>44854</v>
      </c>
      <c r="F218" s="130">
        <v>44855</v>
      </c>
      <c r="G218" s="131">
        <v>44856</v>
      </c>
      <c r="H218" s="130">
        <v>44857</v>
      </c>
    </row>
    <row r="219" spans="2:8" s="22" customFormat="1" ht="24" customHeight="1" x14ac:dyDescent="0.2">
      <c r="B219" s="67" t="s">
        <v>7</v>
      </c>
      <c r="C219" s="67" t="s">
        <v>7</v>
      </c>
      <c r="D219" s="67" t="s">
        <v>7</v>
      </c>
      <c r="E219" s="67" t="s">
        <v>7</v>
      </c>
      <c r="F219" s="67" t="s">
        <v>7</v>
      </c>
      <c r="G219" s="50" t="s">
        <v>5</v>
      </c>
      <c r="H219" s="50" t="s">
        <v>5</v>
      </c>
    </row>
    <row r="220" spans="2:8" ht="24" customHeight="1" x14ac:dyDescent="0.2">
      <c r="B220" s="137" t="s">
        <v>6</v>
      </c>
      <c r="C220" s="137" t="s">
        <v>6</v>
      </c>
      <c r="D220" s="137" t="s">
        <v>6</v>
      </c>
      <c r="E220" s="137" t="s">
        <v>6</v>
      </c>
      <c r="F220" s="137" t="s">
        <v>6</v>
      </c>
      <c r="G220" s="46"/>
      <c r="H220" s="136"/>
    </row>
    <row r="221" spans="2:8" s="22" customFormat="1" ht="24" customHeight="1" x14ac:dyDescent="0.2">
      <c r="B221" s="130">
        <f t="array" ref="B221:H221">Jours+29+DATE(Calendrier10ans,OptionCalendrier10mois,1)-WEEKDAY(DATE(Calendrier10ans,OptionCalendrier10mois,1),OptionJoursemaine)</f>
        <v>44858</v>
      </c>
      <c r="C221" s="131">
        <v>44859</v>
      </c>
      <c r="D221" s="130">
        <v>44860</v>
      </c>
      <c r="E221" s="131">
        <v>44861</v>
      </c>
      <c r="F221" s="130">
        <v>44862</v>
      </c>
      <c r="G221" s="131">
        <v>44863</v>
      </c>
      <c r="H221" s="130">
        <v>44864</v>
      </c>
    </row>
    <row r="222" spans="2:8" s="22" customFormat="1" ht="24" customHeight="1" x14ac:dyDescent="0.2">
      <c r="B222" s="49" t="s">
        <v>4</v>
      </c>
      <c r="C222" s="49" t="s">
        <v>4</v>
      </c>
      <c r="D222" s="49" t="s">
        <v>4</v>
      </c>
      <c r="E222" s="49" t="s">
        <v>4</v>
      </c>
      <c r="F222" s="49" t="s">
        <v>4</v>
      </c>
      <c r="G222" s="50" t="s">
        <v>5</v>
      </c>
      <c r="H222" s="50" t="s">
        <v>5</v>
      </c>
    </row>
    <row r="223" spans="2:8" ht="24.75" customHeight="1" x14ac:dyDescent="0.2">
      <c r="B223" s="137" t="s">
        <v>6</v>
      </c>
      <c r="C223" s="137" t="s">
        <v>6</v>
      </c>
      <c r="D223" s="137" t="s">
        <v>6</v>
      </c>
      <c r="E223" s="137" t="s">
        <v>6</v>
      </c>
      <c r="F223" s="137" t="s">
        <v>6</v>
      </c>
      <c r="G223" s="46"/>
      <c r="H223" s="136"/>
    </row>
    <row r="224" spans="2:8" s="22" customFormat="1" ht="24" customHeight="1" x14ac:dyDescent="0.2">
      <c r="B224" s="130">
        <f t="array" ref="B224:C224">Jours+36+DATE(Calendrier10ans,OptionCalendrier10mois,1)-WEEKDAY(DATE(Calendrier10ans,OptionCalendrier10mois,1),OptionJoursemaine)</f>
        <v>44865</v>
      </c>
      <c r="C224" s="131">
        <v>44866</v>
      </c>
      <c r="D224" s="1" t="s">
        <v>3</v>
      </c>
      <c r="E224" s="1"/>
      <c r="F224" s="1"/>
      <c r="G224" s="1"/>
      <c r="H224" s="1"/>
    </row>
    <row r="225" spans="2:8" s="22" customFormat="1" ht="24" customHeight="1" x14ac:dyDescent="0.2">
      <c r="B225" s="135"/>
      <c r="C225" s="135"/>
      <c r="D225" s="53"/>
      <c r="E225" s="53"/>
      <c r="F225" s="53"/>
      <c r="G225" s="53"/>
      <c r="H225" s="138"/>
    </row>
    <row r="226" spans="2:8" ht="24.75" customHeight="1" x14ac:dyDescent="0.2">
      <c r="B226" s="129"/>
      <c r="C226" s="129"/>
      <c r="D226" s="133"/>
      <c r="E226" s="133"/>
      <c r="F226" s="133"/>
      <c r="G226" s="133"/>
      <c r="H226" s="134"/>
    </row>
    <row r="227" spans="2:8" ht="9" customHeight="1" x14ac:dyDescent="0.2">
      <c r="B227" s="34"/>
      <c r="C227" s="34"/>
      <c r="D227" s="35"/>
      <c r="E227" s="35"/>
      <c r="F227" s="35"/>
      <c r="G227" s="35"/>
      <c r="H227" s="35"/>
    </row>
    <row r="228" spans="2:8" ht="95.25" customHeight="1" x14ac:dyDescent="0.2">
      <c r="B228" s="36">
        <f>YEAR(DATE(Calendrier10ans,OptionCalendrier10mois+1,1))</f>
        <v>2022</v>
      </c>
      <c r="C228" s="14" t="str">
        <f>TEXT(DATE(Calendrier10ans,OptionCalendrier10mois+1,1),"mmmm")</f>
        <v>novembre</v>
      </c>
      <c r="D228" s="14"/>
    </row>
    <row r="229" spans="2:8" ht="9" customHeight="1" x14ac:dyDescent="0.2"/>
    <row r="230" spans="2:8" s="17" customFormat="1" ht="24" customHeight="1" x14ac:dyDescent="0.2">
      <c r="B230" s="57" t="str">
        <f t="shared" ref="B230:H230" si="9">TEXT(B231,"jjjj")</f>
        <v>lundi</v>
      </c>
      <c r="C230" s="58" t="str">
        <f t="shared" si="9"/>
        <v>mardi</v>
      </c>
      <c r="D230" s="59" t="str">
        <f t="shared" si="9"/>
        <v>mercredi</v>
      </c>
      <c r="E230" s="58" t="str">
        <f t="shared" si="9"/>
        <v>jeudi</v>
      </c>
      <c r="F230" s="59" t="str">
        <f t="shared" si="9"/>
        <v>vendredi</v>
      </c>
      <c r="G230" s="58" t="str">
        <f t="shared" si="9"/>
        <v>samedi</v>
      </c>
      <c r="H230" s="60" t="str">
        <f t="shared" si="9"/>
        <v>dimanche</v>
      </c>
    </row>
    <row r="231" spans="2:8" s="22" customFormat="1" ht="24" customHeight="1" x14ac:dyDescent="0.2">
      <c r="B231" s="61">
        <f t="array" ref="B231:H231">Jours+1+DATE(Calendrier11ans,OptionCalendrier11mois,1)-WEEKDAY(DATE(Calendrier11ans,OptionCalendrier11mois,1),OptionJoursemaine)</f>
        <v>44865</v>
      </c>
      <c r="C231" s="42">
        <v>44866</v>
      </c>
      <c r="D231" s="61">
        <v>44867</v>
      </c>
      <c r="E231" s="42">
        <v>44868</v>
      </c>
      <c r="F231" s="61">
        <v>44869</v>
      </c>
      <c r="G231" s="42">
        <v>44870</v>
      </c>
      <c r="H231" s="61">
        <v>44871</v>
      </c>
    </row>
    <row r="232" spans="2:8" s="22" customFormat="1" ht="24" customHeight="1" x14ac:dyDescent="0.2">
      <c r="B232" s="67" t="s">
        <v>7</v>
      </c>
      <c r="C232" s="67" t="s">
        <v>7</v>
      </c>
      <c r="D232" s="67" t="s">
        <v>7</v>
      </c>
      <c r="E232" s="67" t="s">
        <v>7</v>
      </c>
      <c r="F232" s="67" t="s">
        <v>7</v>
      </c>
      <c r="G232" s="50" t="s">
        <v>5</v>
      </c>
      <c r="H232" s="50" t="s">
        <v>5</v>
      </c>
    </row>
    <row r="233" spans="2:8" ht="24" customHeight="1" x14ac:dyDescent="0.2">
      <c r="B233" s="139" t="s">
        <v>6</v>
      </c>
      <c r="C233" s="139" t="s">
        <v>6</v>
      </c>
      <c r="D233" s="139" t="s">
        <v>6</v>
      </c>
      <c r="E233" s="139" t="s">
        <v>6</v>
      </c>
      <c r="F233" s="139" t="s">
        <v>6</v>
      </c>
      <c r="G233" s="72"/>
      <c r="H233" s="71"/>
    </row>
    <row r="234" spans="2:8" s="22" customFormat="1" ht="24" customHeight="1" x14ac:dyDescent="0.2">
      <c r="B234" s="64">
        <f t="array" ref="B234:H234">Jours+8+DATE(Calendrier11ans,OptionCalendrier11mois,1)-WEEKDAY(DATE(Calendrier11ans,OptionCalendrier11mois,1),OptionJoursemaine)</f>
        <v>44872</v>
      </c>
      <c r="C234" s="65">
        <v>44873</v>
      </c>
      <c r="D234" s="64">
        <v>44874</v>
      </c>
      <c r="E234" s="65">
        <v>44875</v>
      </c>
      <c r="F234" s="64">
        <v>44876</v>
      </c>
      <c r="G234" s="65">
        <v>44877</v>
      </c>
      <c r="H234" s="64">
        <v>44878</v>
      </c>
    </row>
    <row r="235" spans="2:8" s="22" customFormat="1" ht="24" customHeight="1" x14ac:dyDescent="0.2">
      <c r="B235" s="49" t="s">
        <v>4</v>
      </c>
      <c r="C235" s="49" t="s">
        <v>4</v>
      </c>
      <c r="D235" s="49" t="s">
        <v>4</v>
      </c>
      <c r="E235" s="49" t="s">
        <v>4</v>
      </c>
      <c r="F235" s="49" t="s">
        <v>4</v>
      </c>
      <c r="G235" s="50" t="s">
        <v>5</v>
      </c>
      <c r="H235" s="50" t="s">
        <v>5</v>
      </c>
    </row>
    <row r="236" spans="2:8" ht="24.75" customHeight="1" x14ac:dyDescent="0.2">
      <c r="B236" s="139" t="s">
        <v>6</v>
      </c>
      <c r="C236" s="139" t="s">
        <v>6</v>
      </c>
      <c r="D236" s="139" t="s">
        <v>6</v>
      </c>
      <c r="E236" s="139" t="s">
        <v>6</v>
      </c>
      <c r="F236" s="139" t="s">
        <v>6</v>
      </c>
      <c r="G236" s="72"/>
      <c r="H236" s="71"/>
    </row>
    <row r="237" spans="2:8" s="22" customFormat="1" ht="24" customHeight="1" x14ac:dyDescent="0.2">
      <c r="B237" s="61">
        <f t="array" ref="B237:H237">Jours+15+DATE(Calendrier11ans,OptionCalendrier11mois,1)-WEEKDAY(DATE(Calendrier11ans,OptionCalendrier11mois,1),OptionJoursemaine)</f>
        <v>44879</v>
      </c>
      <c r="C237" s="42">
        <v>44880</v>
      </c>
      <c r="D237" s="61">
        <v>44881</v>
      </c>
      <c r="E237" s="42">
        <v>44882</v>
      </c>
      <c r="F237" s="61">
        <v>44883</v>
      </c>
      <c r="G237" s="42">
        <v>44884</v>
      </c>
      <c r="H237" s="61">
        <v>44885</v>
      </c>
    </row>
    <row r="238" spans="2:8" ht="24.75" customHeight="1" x14ac:dyDescent="0.2">
      <c r="B238" s="67" t="s">
        <v>7</v>
      </c>
      <c r="C238" s="67" t="s">
        <v>7</v>
      </c>
      <c r="D238" s="67" t="s">
        <v>7</v>
      </c>
      <c r="E238" s="67" t="s">
        <v>7</v>
      </c>
      <c r="F238" s="67" t="s">
        <v>7</v>
      </c>
      <c r="G238" s="50" t="s">
        <v>5</v>
      </c>
      <c r="H238" s="50" t="s">
        <v>5</v>
      </c>
    </row>
    <row r="239" spans="2:8" ht="24.75" customHeight="1" x14ac:dyDescent="0.2">
      <c r="B239" s="139" t="s">
        <v>6</v>
      </c>
      <c r="C239" s="139" t="s">
        <v>6</v>
      </c>
      <c r="D239" s="139" t="s">
        <v>6</v>
      </c>
      <c r="E239" s="139" t="s">
        <v>6</v>
      </c>
      <c r="F239" s="139" t="s">
        <v>6</v>
      </c>
      <c r="G239" s="72"/>
      <c r="H239" s="71"/>
    </row>
    <row r="240" spans="2:8" s="22" customFormat="1" ht="24" customHeight="1" x14ac:dyDescent="0.2">
      <c r="B240" s="64">
        <f t="array" ref="B240:H240">Jours+22+DATE(Calendrier11ans,OptionCalendrier11mois,1)-WEEKDAY(DATE(Calendrier11ans,OptionCalendrier11mois,1),OptionJoursemaine)</f>
        <v>44886</v>
      </c>
      <c r="C240" s="65">
        <v>44887</v>
      </c>
      <c r="D240" s="64">
        <v>44888</v>
      </c>
      <c r="E240" s="65">
        <v>44889</v>
      </c>
      <c r="F240" s="64">
        <v>44890</v>
      </c>
      <c r="G240" s="65">
        <v>44891</v>
      </c>
      <c r="H240" s="64">
        <v>44892</v>
      </c>
    </row>
    <row r="241" spans="2:8" s="22" customFormat="1" ht="24" customHeight="1" x14ac:dyDescent="0.2">
      <c r="B241" s="49" t="s">
        <v>4</v>
      </c>
      <c r="C241" s="49" t="s">
        <v>4</v>
      </c>
      <c r="D241" s="49" t="s">
        <v>4</v>
      </c>
      <c r="E241" s="49" t="s">
        <v>4</v>
      </c>
      <c r="F241" s="49" t="s">
        <v>4</v>
      </c>
      <c r="G241" s="50" t="s">
        <v>5</v>
      </c>
      <c r="H241" s="50" t="s">
        <v>5</v>
      </c>
    </row>
    <row r="242" spans="2:8" ht="24.75" customHeight="1" x14ac:dyDescent="0.2">
      <c r="B242" s="139" t="s">
        <v>6</v>
      </c>
      <c r="C242" s="139" t="s">
        <v>6</v>
      </c>
      <c r="D242" s="139" t="s">
        <v>6</v>
      </c>
      <c r="E242" s="139" t="s">
        <v>6</v>
      </c>
      <c r="F242" s="139" t="s">
        <v>6</v>
      </c>
      <c r="G242" s="72"/>
      <c r="H242" s="71"/>
    </row>
    <row r="243" spans="2:8" s="22" customFormat="1" ht="24" customHeight="1" x14ac:dyDescent="0.2">
      <c r="B243" s="64">
        <f t="array" ref="B243:H243">Jours+29+DATE(Calendrier11ans,OptionCalendrier11mois,1)-WEEKDAY(DATE(Calendrier11ans,OptionCalendrier11mois,1),OptionJoursemaine)</f>
        <v>44893</v>
      </c>
      <c r="C243" s="65">
        <v>44894</v>
      </c>
      <c r="D243" s="64">
        <v>44895</v>
      </c>
      <c r="E243" s="65">
        <v>44896</v>
      </c>
      <c r="F243" s="64">
        <v>44897</v>
      </c>
      <c r="G243" s="65">
        <v>44898</v>
      </c>
      <c r="H243" s="64">
        <v>44899</v>
      </c>
    </row>
    <row r="244" spans="2:8" s="22" customFormat="1" ht="24" customHeight="1" x14ac:dyDescent="0.2">
      <c r="B244" s="67" t="s">
        <v>7</v>
      </c>
      <c r="C244" s="67" t="s">
        <v>7</v>
      </c>
      <c r="D244" s="67" t="s">
        <v>7</v>
      </c>
      <c r="E244" s="67" t="s">
        <v>7</v>
      </c>
      <c r="F244" s="67" t="s">
        <v>7</v>
      </c>
      <c r="G244" s="44"/>
      <c r="H244" s="68"/>
    </row>
    <row r="245" spans="2:8" ht="24.75" customHeight="1" x14ac:dyDescent="0.2">
      <c r="B245" s="139" t="s">
        <v>6</v>
      </c>
      <c r="C245" s="139" t="s">
        <v>6</v>
      </c>
      <c r="D245" s="139" t="s">
        <v>6</v>
      </c>
      <c r="E245" s="139" t="s">
        <v>6</v>
      </c>
      <c r="F245" s="139" t="s">
        <v>6</v>
      </c>
      <c r="G245" s="46"/>
      <c r="H245" s="63"/>
    </row>
    <row r="246" spans="2:8" s="22" customFormat="1" ht="24" customHeight="1" x14ac:dyDescent="0.2">
      <c r="B246" s="64">
        <f t="array" ref="B246:C246">Jours+36+DATE(Calendrier11ans,OptionCalendrier11mois,1)-WEEKDAY(DATE(Calendrier11ans,OptionCalendrier11mois,1),OptionJoursemaine)</f>
        <v>44900</v>
      </c>
      <c r="C246" s="65">
        <v>44901</v>
      </c>
      <c r="D246" s="9" t="s">
        <v>3</v>
      </c>
      <c r="E246" s="9"/>
      <c r="F246" s="9"/>
      <c r="G246" s="9"/>
      <c r="H246" s="9"/>
    </row>
    <row r="247" spans="2:8" s="22" customFormat="1" ht="24" customHeight="1" x14ac:dyDescent="0.2">
      <c r="B247" s="68"/>
      <c r="C247" s="44"/>
      <c r="D247" s="69"/>
      <c r="E247" s="53"/>
      <c r="F247" s="53"/>
      <c r="G247" s="53"/>
      <c r="H247" s="70"/>
    </row>
    <row r="248" spans="2:8" ht="24.75" customHeight="1" x14ac:dyDescent="0.2">
      <c r="B248" s="71"/>
      <c r="C248" s="72"/>
      <c r="D248" s="8"/>
      <c r="E248" s="8"/>
      <c r="F248" s="8"/>
      <c r="G248" s="8"/>
      <c r="H248" s="8"/>
    </row>
    <row r="249" spans="2:8" ht="9" customHeight="1" x14ac:dyDescent="0.2">
      <c r="B249" s="34"/>
      <c r="C249" s="34"/>
      <c r="D249" s="35"/>
      <c r="E249" s="35"/>
      <c r="F249" s="35"/>
      <c r="G249" s="35"/>
      <c r="H249" s="35"/>
    </row>
    <row r="250" spans="2:8" ht="95.25" customHeight="1" x14ac:dyDescent="0.2">
      <c r="B250" s="36">
        <f>YEAR(DATE(Calendrier11ans,OptionCalendrier11mois+1,1))</f>
        <v>2022</v>
      </c>
      <c r="C250" s="14" t="str">
        <f>TEXT(DATE(Calendrier11ans,OptionCalendrier11mois+1,1),"mmmm")</f>
        <v>décembre</v>
      </c>
      <c r="D250" s="14"/>
    </row>
    <row r="251" spans="2:8" ht="9" customHeight="1" x14ac:dyDescent="0.2"/>
    <row r="252" spans="2:8" s="17" customFormat="1" ht="24" customHeight="1" x14ac:dyDescent="0.2">
      <c r="B252" s="73" t="str">
        <f t="shared" ref="B252:H252" si="10">TEXT(B253,"jjjj")</f>
        <v>lundi</v>
      </c>
      <c r="C252" s="74" t="str">
        <f t="shared" si="10"/>
        <v>mardi</v>
      </c>
      <c r="D252" s="75" t="str">
        <f t="shared" si="10"/>
        <v>mercredi</v>
      </c>
      <c r="E252" s="74" t="str">
        <f t="shared" si="10"/>
        <v>jeudi</v>
      </c>
      <c r="F252" s="75" t="str">
        <f t="shared" si="10"/>
        <v>vendredi</v>
      </c>
      <c r="G252" s="74" t="str">
        <f t="shared" si="10"/>
        <v>samedi</v>
      </c>
      <c r="H252" s="76" t="str">
        <f t="shared" si="10"/>
        <v>dimanche</v>
      </c>
    </row>
    <row r="253" spans="2:8" s="22" customFormat="1" ht="24" customHeight="1" x14ac:dyDescent="0.2">
      <c r="B253" s="77">
        <f t="array" ref="B253:H253">Jours+1+DATE(Calendrier12ans,OptionCalendrier12mois,1)-WEEKDAY(DATE(Calendrier12ans,OptionCalendrier12mois,1),OptionJoursemaine)</f>
        <v>44893</v>
      </c>
      <c r="C253" s="42">
        <v>44894</v>
      </c>
      <c r="D253" s="77">
        <v>44895</v>
      </c>
      <c r="E253" s="42">
        <v>44896</v>
      </c>
      <c r="F253" s="77">
        <v>44897</v>
      </c>
      <c r="G253" s="42">
        <v>44898</v>
      </c>
      <c r="H253" s="77">
        <v>44899</v>
      </c>
    </row>
    <row r="254" spans="2:8" s="22" customFormat="1" ht="24" customHeight="1" x14ac:dyDescent="0.2">
      <c r="B254" s="67" t="s">
        <v>7</v>
      </c>
      <c r="C254" s="67" t="s">
        <v>7</v>
      </c>
      <c r="D254" s="67" t="s">
        <v>7</v>
      </c>
      <c r="E254" s="67" t="s">
        <v>7</v>
      </c>
      <c r="F254" s="67" t="s">
        <v>7</v>
      </c>
      <c r="G254" s="50" t="s">
        <v>5</v>
      </c>
      <c r="H254" s="50" t="s">
        <v>5</v>
      </c>
    </row>
    <row r="255" spans="2:8" ht="24.75" customHeight="1" x14ac:dyDescent="0.2">
      <c r="B255" s="139" t="s">
        <v>6</v>
      </c>
      <c r="C255" s="139" t="s">
        <v>6</v>
      </c>
      <c r="D255" s="140" t="s">
        <v>6</v>
      </c>
      <c r="E255" s="140" t="s">
        <v>6</v>
      </c>
      <c r="F255" s="140" t="s">
        <v>6</v>
      </c>
      <c r="G255" s="46"/>
      <c r="H255" s="79"/>
    </row>
    <row r="256" spans="2:8" s="22" customFormat="1" ht="24" customHeight="1" x14ac:dyDescent="0.2">
      <c r="B256" s="81">
        <f t="array" ref="B256:H256">Jours+8+DATE(Calendrier12ans,OptionCalendrier12mois,1)-WEEKDAY(DATE(Calendrier12ans,OptionCalendrier12mois,1),OptionJoursemaine)</f>
        <v>44900</v>
      </c>
      <c r="C256" s="82">
        <v>44901</v>
      </c>
      <c r="D256" s="81">
        <v>44902</v>
      </c>
      <c r="E256" s="82">
        <v>44903</v>
      </c>
      <c r="F256" s="81">
        <v>44904</v>
      </c>
      <c r="G256" s="82">
        <v>44905</v>
      </c>
      <c r="H256" s="81">
        <v>44906</v>
      </c>
    </row>
    <row r="257" spans="2:8" s="22" customFormat="1" ht="24" customHeight="1" x14ac:dyDescent="0.2">
      <c r="B257" s="49" t="s">
        <v>4</v>
      </c>
      <c r="C257" s="49" t="s">
        <v>4</v>
      </c>
      <c r="D257" s="49" t="s">
        <v>4</v>
      </c>
      <c r="E257" s="49" t="s">
        <v>4</v>
      </c>
      <c r="F257" s="49" t="s">
        <v>4</v>
      </c>
      <c r="G257" s="50" t="s">
        <v>5</v>
      </c>
      <c r="H257" s="50" t="s">
        <v>5</v>
      </c>
    </row>
    <row r="258" spans="2:8" ht="24.75" customHeight="1" x14ac:dyDescent="0.2">
      <c r="B258" s="140" t="s">
        <v>6</v>
      </c>
      <c r="C258" s="140" t="s">
        <v>6</v>
      </c>
      <c r="D258" s="140" t="s">
        <v>6</v>
      </c>
      <c r="E258" s="140" t="s">
        <v>6</v>
      </c>
      <c r="F258" s="140" t="s">
        <v>6</v>
      </c>
      <c r="G258" s="46"/>
      <c r="H258" s="79"/>
    </row>
    <row r="259" spans="2:8" s="22" customFormat="1" ht="24" customHeight="1" x14ac:dyDescent="0.2">
      <c r="B259" s="81">
        <f t="array" ref="B259:H259">Jours+15+DATE(Calendrier12ans,OptionCalendrier12mois,1)-WEEKDAY(DATE(Calendrier12ans,OptionCalendrier12mois,1),OptionJoursemaine)</f>
        <v>44907</v>
      </c>
      <c r="C259" s="82">
        <v>44908</v>
      </c>
      <c r="D259" s="81">
        <v>44909</v>
      </c>
      <c r="E259" s="82">
        <v>44910</v>
      </c>
      <c r="F259" s="81">
        <v>44911</v>
      </c>
      <c r="G259" s="82">
        <v>44912</v>
      </c>
      <c r="H259" s="81">
        <v>44913</v>
      </c>
    </row>
    <row r="260" spans="2:8" s="22" customFormat="1" ht="24" customHeight="1" x14ac:dyDescent="0.2">
      <c r="B260" s="67" t="s">
        <v>7</v>
      </c>
      <c r="C260" s="67" t="s">
        <v>7</v>
      </c>
      <c r="D260" s="67" t="s">
        <v>7</v>
      </c>
      <c r="E260" s="67" t="s">
        <v>7</v>
      </c>
      <c r="F260" s="67" t="s">
        <v>7</v>
      </c>
      <c r="G260" s="50" t="s">
        <v>5</v>
      </c>
      <c r="H260" s="50" t="s">
        <v>5</v>
      </c>
    </row>
    <row r="261" spans="2:8" ht="24.75" customHeight="1" x14ac:dyDescent="0.2">
      <c r="B261" s="140" t="s">
        <v>6</v>
      </c>
      <c r="C261" s="140" t="s">
        <v>6</v>
      </c>
      <c r="D261" s="140" t="s">
        <v>6</v>
      </c>
      <c r="E261" s="140" t="s">
        <v>6</v>
      </c>
      <c r="F261" s="140" t="s">
        <v>6</v>
      </c>
      <c r="G261" s="46"/>
      <c r="H261" s="79"/>
    </row>
    <row r="262" spans="2:8" s="22" customFormat="1" ht="24" customHeight="1" x14ac:dyDescent="0.2">
      <c r="B262" s="81">
        <f t="array" ref="B262:H262">Jours+22+DATE(Calendrier12ans,OptionCalendrier12mois,1)-WEEKDAY(DATE(Calendrier12ans,OptionCalendrier12mois,1),OptionJoursemaine)</f>
        <v>44914</v>
      </c>
      <c r="C262" s="82">
        <v>44915</v>
      </c>
      <c r="D262" s="81">
        <v>44916</v>
      </c>
      <c r="E262" s="82">
        <v>44917</v>
      </c>
      <c r="F262" s="81">
        <v>44918</v>
      </c>
      <c r="G262" s="82">
        <v>44919</v>
      </c>
      <c r="H262" s="81">
        <v>44920</v>
      </c>
    </row>
    <row r="263" spans="2:8" s="22" customFormat="1" ht="24" customHeight="1" x14ac:dyDescent="0.2">
      <c r="B263" s="49" t="s">
        <v>4</v>
      </c>
      <c r="C263" s="49" t="s">
        <v>4</v>
      </c>
      <c r="D263" s="49" t="s">
        <v>4</v>
      </c>
      <c r="E263" s="49" t="s">
        <v>4</v>
      </c>
      <c r="F263" s="49" t="s">
        <v>4</v>
      </c>
      <c r="G263" s="50" t="s">
        <v>5</v>
      </c>
      <c r="H263" s="50" t="s">
        <v>5</v>
      </c>
    </row>
    <row r="264" spans="2:8" ht="24.75" customHeight="1" x14ac:dyDescent="0.2">
      <c r="B264" s="140" t="s">
        <v>6</v>
      </c>
      <c r="C264" s="140" t="s">
        <v>6</v>
      </c>
      <c r="D264" s="140" t="s">
        <v>6</v>
      </c>
      <c r="E264" s="140" t="s">
        <v>6</v>
      </c>
      <c r="F264" s="140" t="s">
        <v>6</v>
      </c>
      <c r="G264" s="46"/>
      <c r="H264" s="79"/>
    </row>
    <row r="265" spans="2:8" s="22" customFormat="1" ht="24" customHeight="1" x14ac:dyDescent="0.2">
      <c r="B265" s="81">
        <f t="array" ref="B265:H265">Jours+29+DATE(Calendrier12ans,OptionCalendrier12mois,1)-WEEKDAY(DATE(Calendrier12ans,OptionCalendrier12mois,1),OptionJoursemaine)</f>
        <v>44921</v>
      </c>
      <c r="C265" s="82">
        <v>44922</v>
      </c>
      <c r="D265" s="81">
        <v>44923</v>
      </c>
      <c r="E265" s="82">
        <v>44924</v>
      </c>
      <c r="F265" s="81">
        <v>44925</v>
      </c>
      <c r="G265" s="82">
        <v>44926</v>
      </c>
      <c r="H265" s="81">
        <v>44927</v>
      </c>
    </row>
    <row r="266" spans="2:8" s="22" customFormat="1" ht="24" customHeight="1" x14ac:dyDescent="0.2">
      <c r="B266" s="67" t="s">
        <v>7</v>
      </c>
      <c r="C266" s="67" t="s">
        <v>7</v>
      </c>
      <c r="D266" s="67" t="s">
        <v>7</v>
      </c>
      <c r="E266" s="67" t="s">
        <v>7</v>
      </c>
      <c r="F266" s="67" t="s">
        <v>7</v>
      </c>
      <c r="G266" s="50" t="s">
        <v>5</v>
      </c>
      <c r="H266" s="50" t="s">
        <v>5</v>
      </c>
    </row>
    <row r="267" spans="2:8" ht="24" customHeight="1" x14ac:dyDescent="0.2">
      <c r="B267" s="140" t="s">
        <v>6</v>
      </c>
      <c r="C267" s="140" t="s">
        <v>6</v>
      </c>
      <c r="D267" s="140" t="s">
        <v>6</v>
      </c>
      <c r="E267" s="140" t="s">
        <v>6</v>
      </c>
      <c r="F267" s="140" t="s">
        <v>6</v>
      </c>
      <c r="G267" s="86"/>
      <c r="H267" s="85"/>
    </row>
    <row r="268" spans="2:8" s="22" customFormat="1" ht="24" customHeight="1" x14ac:dyDescent="0.2">
      <c r="B268" s="81">
        <f t="array" ref="B268:C268">Jours+36+DATE(Calendrier12ans,OptionCalendrier12mois,1)-WEEKDAY(DATE(Calendrier12ans,OptionCalendrier12mois,1),OptionJoursemaine)</f>
        <v>44928</v>
      </c>
      <c r="C268" s="82">
        <v>44929</v>
      </c>
      <c r="D268" s="7" t="s">
        <v>3</v>
      </c>
      <c r="E268" s="7"/>
      <c r="F268" s="7"/>
      <c r="G268" s="7"/>
      <c r="H268" s="7"/>
    </row>
    <row r="269" spans="2:8" s="22" customFormat="1" ht="24" customHeight="1" x14ac:dyDescent="0.2">
      <c r="B269" s="78"/>
      <c r="C269" s="44"/>
      <c r="D269" s="83"/>
      <c r="E269" s="53"/>
      <c r="F269" s="53"/>
      <c r="G269" s="53"/>
      <c r="H269" s="84"/>
    </row>
    <row r="270" spans="2:8" ht="24" customHeight="1" x14ac:dyDescent="0.2">
      <c r="B270" s="85"/>
      <c r="C270" s="86"/>
      <c r="D270" s="6"/>
      <c r="E270" s="6"/>
      <c r="F270" s="6"/>
      <c r="G270" s="6"/>
      <c r="H270" s="6"/>
    </row>
  </sheetData>
  <mergeCells count="33">
    <mergeCell ref="C250:D250"/>
    <mergeCell ref="D268:H268"/>
    <mergeCell ref="D270:H270"/>
    <mergeCell ref="C206:D206"/>
    <mergeCell ref="D224:H224"/>
    <mergeCell ref="C228:D228"/>
    <mergeCell ref="D246:H246"/>
    <mergeCell ref="D248:H248"/>
    <mergeCell ref="C161:D161"/>
    <mergeCell ref="D179:H179"/>
    <mergeCell ref="C183:D183"/>
    <mergeCell ref="D202:H202"/>
    <mergeCell ref="D204:H204"/>
    <mergeCell ref="C112:D112"/>
    <mergeCell ref="D134:H134"/>
    <mergeCell ref="D136:H136"/>
    <mergeCell ref="C138:D138"/>
    <mergeCell ref="D157:H157"/>
    <mergeCell ref="D86:H86"/>
    <mergeCell ref="D88:H88"/>
    <mergeCell ref="C90:D90"/>
    <mergeCell ref="D108:H108"/>
    <mergeCell ref="D110:H110"/>
    <mergeCell ref="D44:H44"/>
    <mergeCell ref="C46:D46"/>
    <mergeCell ref="D64:H64"/>
    <mergeCell ref="D66:H66"/>
    <mergeCell ref="C68:D68"/>
    <mergeCell ref="C2:D2"/>
    <mergeCell ref="D20:H20"/>
    <mergeCell ref="D22:H22"/>
    <mergeCell ref="C24:D24"/>
    <mergeCell ref="D42:H42"/>
  </mergeCells>
  <conditionalFormatting sqref="B5:H5 B8:H8 B11:H11 B14:H14 B17:H17 B20:C21">
    <cfRule type="expression" dxfId="85" priority="2">
      <formula>MONTH(B5)&lt;&gt;OptionCalendrier1mois</formula>
    </cfRule>
  </conditionalFormatting>
  <conditionalFormatting sqref="B27:H28 B30:H30 B42:C43">
    <cfRule type="expression" dxfId="84" priority="3">
      <formula>MONTH(B27)&lt;&gt;OptionCalendrier2mois</formula>
    </cfRule>
  </conditionalFormatting>
  <conditionalFormatting sqref="B49:H49 B52:H52 B58:H58 B64:C65">
    <cfRule type="expression" dxfId="83" priority="4">
      <formula>MONTH(B49)&lt;&gt;OptionCalendrier3mois</formula>
    </cfRule>
  </conditionalFormatting>
  <conditionalFormatting sqref="B74:H74 B87:C87 C86 B71:H71 B72:D72 G72:H72 G78:H78 G84:H84">
    <cfRule type="expression" dxfId="82" priority="5">
      <formula>MONTH(B71)&lt;&gt;OptionCalendrier4mois</formula>
    </cfRule>
  </conditionalFormatting>
  <conditionalFormatting sqref="B108:C108 B101:H101 B93:H94 B96:H96 B98:F98 G97:H97">
    <cfRule type="expression" dxfId="81" priority="6">
      <formula>MONTH(B93)&lt;&gt;OptionCalendrier5mois</formula>
    </cfRule>
  </conditionalFormatting>
  <conditionalFormatting sqref="B115:H115 B134:C135 E121:H121 B121 C118:H118 B118 G120:H120 B198:H198">
    <cfRule type="expression" dxfId="80" priority="7">
      <formula>MONTH(B115)&lt;&gt;OptionCalendrier6mois</formula>
    </cfRule>
  </conditionalFormatting>
  <conditionalFormatting sqref="B144:H144 B157:C157 B141:H141 G142:H142">
    <cfRule type="expression" dxfId="79" priority="8">
      <formula>MONTH(B141)&lt;&gt;OptionCalendrier7mois</formula>
    </cfRule>
  </conditionalFormatting>
  <conditionalFormatting sqref="B179:C179 B167:H167 B164:H164">
    <cfRule type="expression" dxfId="78" priority="9">
      <formula>MONTH(B164)&lt;&gt;OptionCalendrier8mois</formula>
    </cfRule>
  </conditionalFormatting>
  <conditionalFormatting sqref="B186:H186 B189:H189 B202:C203 G187:H187 G190:H190">
    <cfRule type="expression" dxfId="77" priority="10">
      <formula>MONTH(B186)&lt;&gt;OptionCalendrier9mois</formula>
    </cfRule>
  </conditionalFormatting>
  <conditionalFormatting sqref="B212:H212 B224:C225 B209:H209 G213:H213 B210:E210 G210:H210">
    <cfRule type="expression" dxfId="76" priority="11">
      <formula>MONTH(B209)&lt;&gt;OptionCalendrier10mois</formula>
    </cfRule>
  </conditionalFormatting>
  <conditionalFormatting sqref="B231:H231 B234:H234 B237:H237 B240:H240 G244:H244 B246:C247">
    <cfRule type="expression" dxfId="75" priority="12">
      <formula>MONTH(B231)&lt;&gt;OptionCalendrier11mois</formula>
    </cfRule>
  </conditionalFormatting>
  <conditionalFormatting sqref="B253:H253 B256:H256 B268:C269 G254:H254 G257:H257">
    <cfRule type="expression" dxfId="74" priority="13">
      <formula>MONTH(B253)&lt;&gt;OptionCalendrier12mois</formula>
    </cfRule>
  </conditionalFormatting>
  <conditionalFormatting sqref="B6:H6">
    <cfRule type="expression" dxfId="73" priority="14">
      <formula>MONTH(B6)&lt;&gt;OptionCalendrier1mois</formula>
    </cfRule>
  </conditionalFormatting>
  <conditionalFormatting sqref="G31:H31">
    <cfRule type="expression" dxfId="72" priority="15">
      <formula>MONTH(G31)&lt;&gt;OptionCalendrier2mois</formula>
    </cfRule>
  </conditionalFormatting>
  <conditionalFormatting sqref="B40:H40">
    <cfRule type="expression" dxfId="71" priority="16">
      <formula>MONTH(B40)&lt;&gt;OptionCalendrier2mois</formula>
    </cfRule>
  </conditionalFormatting>
  <conditionalFormatting sqref="B39:H39">
    <cfRule type="expression" dxfId="70" priority="17">
      <formula>MONTH(B39)&lt;&gt;OptionCalendrier2mois</formula>
    </cfRule>
  </conditionalFormatting>
  <conditionalFormatting sqref="B33:H33">
    <cfRule type="expression" dxfId="69" priority="18">
      <formula>MONTH(B33)&lt;&gt;OptionCalendrier2mois</formula>
    </cfRule>
  </conditionalFormatting>
  <conditionalFormatting sqref="B36:H36">
    <cfRule type="expression" dxfId="68" priority="19">
      <formula>MONTH(B36)&lt;&gt;OptionCalendrier2mois</formula>
    </cfRule>
  </conditionalFormatting>
  <conditionalFormatting sqref="B55:H55">
    <cfRule type="expression" dxfId="67" priority="20">
      <formula>MONTH(B55)&lt;&gt;OptionCalendrier3mois</formula>
    </cfRule>
  </conditionalFormatting>
  <conditionalFormatting sqref="G53:H53">
    <cfRule type="expression" dxfId="66" priority="21">
      <formula>MONTH(G53)&lt;&gt;OptionCalendrier3mois</formula>
    </cfRule>
  </conditionalFormatting>
  <conditionalFormatting sqref="G62:H62">
    <cfRule type="expression" dxfId="65" priority="22">
      <formula>MONTH(G62)&lt;&gt;OptionCalendrier3mois</formula>
    </cfRule>
  </conditionalFormatting>
  <conditionalFormatting sqref="B61:H61">
    <cfRule type="expression" dxfId="64" priority="23">
      <formula>MONTH(B61)&lt;&gt;OptionCalendrier3mois</formula>
    </cfRule>
  </conditionalFormatting>
  <conditionalFormatting sqref="B77:H77">
    <cfRule type="expression" dxfId="63" priority="24">
      <formula>MONTH(B77)&lt;&gt;OptionCalendrier4mois</formula>
    </cfRule>
  </conditionalFormatting>
  <conditionalFormatting sqref="B80:H80">
    <cfRule type="expression" dxfId="62" priority="25">
      <formula>MONTH(B80)&lt;&gt;OptionCalendrier4mois</formula>
    </cfRule>
  </conditionalFormatting>
  <conditionalFormatting sqref="B83:H83">
    <cfRule type="expression" dxfId="61" priority="26">
      <formula>MONTH(B83)&lt;&gt;OptionCalendrier4mois</formula>
    </cfRule>
  </conditionalFormatting>
  <conditionalFormatting sqref="B86">
    <cfRule type="expression" dxfId="60" priority="27">
      <formula>MONTH(B86)&lt;&gt;OptionCalendrier4mois</formula>
    </cfRule>
  </conditionalFormatting>
  <conditionalFormatting sqref="B99:H99">
    <cfRule type="expression" dxfId="59" priority="28">
      <formula>MONTH(B99)&lt;&gt;OptionCalendrier5mois</formula>
    </cfRule>
  </conditionalFormatting>
  <conditionalFormatting sqref="B102:H102">
    <cfRule type="expression" dxfId="58" priority="29">
      <formula>MONTH(B102)&lt;&gt;OptionCalendrier5mois</formula>
    </cfRule>
  </conditionalFormatting>
  <conditionalFormatting sqref="B105:H105">
    <cfRule type="expression" dxfId="57" priority="30">
      <formula>MONTH(B105)&lt;&gt;OptionCalendrier5mois</formula>
    </cfRule>
  </conditionalFormatting>
  <conditionalFormatting sqref="B123:H123">
    <cfRule type="expression" dxfId="56" priority="31">
      <formula>MONTH(B123)&lt;&gt;OptionCalendrier6mois</formula>
    </cfRule>
  </conditionalFormatting>
  <conditionalFormatting sqref="B127:H127">
    <cfRule type="expression" dxfId="55" priority="32">
      <formula>MONTH(B127)&lt;&gt;OptionCalendrier6mois</formula>
    </cfRule>
  </conditionalFormatting>
  <conditionalFormatting sqref="B131:H131">
    <cfRule type="expression" dxfId="54" priority="33">
      <formula>MONTH(B131)&lt;&gt;OptionCalendrier6mois</formula>
    </cfRule>
  </conditionalFormatting>
  <conditionalFormatting sqref="B147:H147">
    <cfRule type="expression" dxfId="53" priority="34">
      <formula>MONTH(B147)&lt;&gt;OptionCalendrier7mois</formula>
    </cfRule>
  </conditionalFormatting>
  <conditionalFormatting sqref="B150:H150">
    <cfRule type="expression" dxfId="52" priority="35">
      <formula>MONTH(B150)&lt;&gt;OptionCalendrier7mois</formula>
    </cfRule>
  </conditionalFormatting>
  <conditionalFormatting sqref="D158:H158">
    <cfRule type="expression" dxfId="51" priority="36">
      <formula>MONTH(D158)&lt;&gt;OptionCalendrier7mois</formula>
    </cfRule>
  </conditionalFormatting>
  <conditionalFormatting sqref="B154:H154">
    <cfRule type="expression" dxfId="50" priority="37">
      <formula>MONTH(B154)&lt;&gt;OptionCalendrier7mois</formula>
    </cfRule>
  </conditionalFormatting>
  <conditionalFormatting sqref="B158:C158">
    <cfRule type="expression" dxfId="49" priority="38">
      <formula>MONTH(B158)&lt;&gt;OptionCalendrier7mois</formula>
    </cfRule>
  </conditionalFormatting>
  <conditionalFormatting sqref="B170:H170">
    <cfRule type="expression" dxfId="48" priority="39">
      <formula>MONTH(B170)&lt;&gt;OptionCalendrier8mois</formula>
    </cfRule>
  </conditionalFormatting>
  <conditionalFormatting sqref="B173:H173">
    <cfRule type="expression" dxfId="47" priority="40">
      <formula>MONTH(B173)&lt;&gt;OptionCalendrier8mois</formula>
    </cfRule>
  </conditionalFormatting>
  <conditionalFormatting sqref="B176:H176">
    <cfRule type="expression" dxfId="46" priority="41">
      <formula>MONTH(B176)&lt;&gt;OptionCalendrier8mois</formula>
    </cfRule>
  </conditionalFormatting>
  <conditionalFormatting sqref="B199:H199">
    <cfRule type="expression" dxfId="45" priority="42">
      <formula>MONTH(B199)&lt;&gt;OptionCalendrier9mois</formula>
    </cfRule>
  </conditionalFormatting>
  <conditionalFormatting sqref="B192:H192">
    <cfRule type="expression" dxfId="44" priority="43">
      <formula>MONTH(B192)&lt;&gt;OptionCalendrier9mois</formula>
    </cfRule>
  </conditionalFormatting>
  <conditionalFormatting sqref="B195:H195">
    <cfRule type="expression" dxfId="43" priority="44">
      <formula>MONTH(B195)&lt;&gt;OptionCalendrier9mois</formula>
    </cfRule>
  </conditionalFormatting>
  <conditionalFormatting sqref="B215:H215">
    <cfRule type="expression" dxfId="42" priority="45">
      <formula>MONTH(B215)&lt;&gt;OptionCalendrier10mois</formula>
    </cfRule>
  </conditionalFormatting>
  <conditionalFormatting sqref="B218:H218">
    <cfRule type="expression" dxfId="41" priority="46">
      <formula>MONTH(B218)&lt;&gt;OptionCalendrier10mois</formula>
    </cfRule>
  </conditionalFormatting>
  <conditionalFormatting sqref="B221:H221">
    <cfRule type="expression" dxfId="40" priority="47">
      <formula>MONTH(B221)&lt;&gt;OptionCalendrier10mois</formula>
    </cfRule>
  </conditionalFormatting>
  <conditionalFormatting sqref="H225">
    <cfRule type="expression" dxfId="39" priority="48">
      <formula>MONTH(H225)&lt;&gt;OptionCalendrier10mois</formula>
    </cfRule>
  </conditionalFormatting>
  <conditionalFormatting sqref="B243:H243">
    <cfRule type="expression" dxfId="38" priority="49">
      <formula>MONTH(B243)&lt;&gt;OptionCalendrier11mois</formula>
    </cfRule>
  </conditionalFormatting>
  <conditionalFormatting sqref="B259:H259">
    <cfRule type="expression" dxfId="37" priority="50">
      <formula>MONTH(B259)&lt;&gt;OptionCalendrier12mois</formula>
    </cfRule>
  </conditionalFormatting>
  <conditionalFormatting sqref="B262:H262">
    <cfRule type="expression" dxfId="36" priority="51">
      <formula>MONTH(B262)&lt;&gt;OptionCalendrier12mois</formula>
    </cfRule>
  </conditionalFormatting>
  <conditionalFormatting sqref="B265:H265">
    <cfRule type="expression" dxfId="35" priority="52">
      <formula>MONTH(B265)&lt;&gt;OptionCalendrier12mois</formula>
    </cfRule>
  </conditionalFormatting>
  <conditionalFormatting sqref="G34:H34">
    <cfRule type="expression" dxfId="34" priority="53">
      <formula>MONTH(G34)&lt;&gt;OptionCalendrier2mois</formula>
    </cfRule>
  </conditionalFormatting>
  <conditionalFormatting sqref="G37:H37">
    <cfRule type="expression" dxfId="33" priority="54">
      <formula>MONTH(G37)&lt;&gt;OptionCalendrier2mois</formula>
    </cfRule>
  </conditionalFormatting>
  <conditionalFormatting sqref="G56:H56">
    <cfRule type="expression" dxfId="32" priority="55">
      <formula>MONTH(G56)&lt;&gt;OptionCalendrier3mois</formula>
    </cfRule>
  </conditionalFormatting>
  <conditionalFormatting sqref="G59:H59">
    <cfRule type="expression" dxfId="31" priority="56">
      <formula>MONTH(G59)&lt;&gt;OptionCalendrier3mois</formula>
    </cfRule>
  </conditionalFormatting>
  <conditionalFormatting sqref="B7:H7">
    <cfRule type="expression" dxfId="30" priority="57">
      <formula>MONTH(#REF!)&lt;&gt;OptionCalendrier1mois</formula>
    </cfRule>
  </conditionalFormatting>
  <conditionalFormatting sqref="G232:H232">
    <cfRule type="expression" dxfId="29" priority="58">
      <formula>MONTH(G232)&lt;&gt;OptionCalendrier11mois</formula>
    </cfRule>
  </conditionalFormatting>
  <conditionalFormatting sqref="G75:H75">
    <cfRule type="expression" dxfId="28" priority="59">
      <formula>MONTH(G75)&lt;&gt;OptionCalendrier4mois</formula>
    </cfRule>
  </conditionalFormatting>
  <conditionalFormatting sqref="B9:H9">
    <cfRule type="expression" dxfId="27" priority="60">
      <formula>MONTH(B9)&lt;&gt;OptionCalendrier1mois</formula>
    </cfRule>
  </conditionalFormatting>
  <conditionalFormatting sqref="B10:H10">
    <cfRule type="expression" dxfId="26" priority="61">
      <formula>MONTH(B10)&lt;&gt;OptionCalendrier1mois</formula>
    </cfRule>
  </conditionalFormatting>
  <conditionalFormatting sqref="B12:H12">
    <cfRule type="expression" dxfId="25" priority="62">
      <formula>MONTH(B12)&lt;&gt;OptionCalendrier1mois</formula>
    </cfRule>
  </conditionalFormatting>
  <conditionalFormatting sqref="B13:H13">
    <cfRule type="expression" dxfId="24" priority="63">
      <formula>MONTH(B13)&lt;&gt;OptionCalendrier1mois</formula>
    </cfRule>
  </conditionalFormatting>
  <conditionalFormatting sqref="B15:H15">
    <cfRule type="expression" dxfId="23" priority="64">
      <formula>MONTH(B15)&lt;&gt;OptionCalendrier1mois</formula>
    </cfRule>
  </conditionalFormatting>
  <conditionalFormatting sqref="B16:H16">
    <cfRule type="expression" dxfId="22" priority="65">
      <formula>MONTH(B16)&lt;&gt;OptionCalendrier1mois</formula>
    </cfRule>
  </conditionalFormatting>
  <conditionalFormatting sqref="B18:H18">
    <cfRule type="expression" dxfId="21" priority="66">
      <formula>MONTH(B18)&lt;&gt;OptionCalendrier1mois</formula>
    </cfRule>
  </conditionalFormatting>
  <conditionalFormatting sqref="B19:H19">
    <cfRule type="expression" dxfId="20" priority="67">
      <formula>MONTH(B19)&lt;&gt;OptionCalendrier1mois</formula>
    </cfRule>
  </conditionalFormatting>
  <conditionalFormatting sqref="G81:H81">
    <cfRule type="expression" dxfId="19" priority="68">
      <formula>MONTH(G81)&lt;&gt;OptionCalendrier4mois</formula>
    </cfRule>
  </conditionalFormatting>
  <conditionalFormatting sqref="B50:H50 B53:F53 B56:F56 B59:F59 B31:F31 B34:F34 B37:F37 B62:F62 E72:F72 B81:F81 B103:F103 B128:F128 B132:F132 B142:F142 B145:F145 B148:F148 B151:F151 B168:F168 B174:F174 B155:F155 B165:F165 B177:F177 B171:F171 B187:F187 B196:F196 B75:F75 B78:F78 B84:F84 B100:F100 B109:C109 B116:F116 B119:F119 B124:F124 B200:F200 B190:F190 B193:F193 B216:F216 B222:F222 B235:F235 B241:F241 B244:F244 B257:F257 B263:F263 B213:F213 B219:F219 B232:F232 B238:F238 B254:F254 B260:F260 B266:F266 B106:D106 B97:F97">
    <cfRule type="expression" dxfId="18" priority="69">
      <formula>MONTH(B31)&lt;&gt;OptionCalendrier3mois</formula>
    </cfRule>
  </conditionalFormatting>
  <conditionalFormatting sqref="B104:F104">
    <cfRule type="expression" dxfId="17" priority="70">
      <formula>MONTH(B104)&lt;&gt;OptionCalendrier5mois</formula>
    </cfRule>
  </conditionalFormatting>
  <conditionalFormatting sqref="C121:D121">
    <cfRule type="expression" dxfId="16" priority="71">
      <formula>MONTH(C79)&lt;&gt;OptionCalendrier5mois</formula>
    </cfRule>
  </conditionalFormatting>
  <conditionalFormatting sqref="B107:D107">
    <cfRule type="expression" dxfId="15" priority="72">
      <formula>MONTH(B107)&lt;&gt;OptionCalendrier5mois</formula>
    </cfRule>
  </conditionalFormatting>
  <conditionalFormatting sqref="E106:H107 G100:H100 G103:H103">
    <cfRule type="expression" dxfId="14" priority="73">
      <formula>MONTH(E100)&lt;&gt;OptionCalendrier5mois</formula>
    </cfRule>
  </conditionalFormatting>
  <conditionalFormatting sqref="B110:C110">
    <cfRule type="expression" dxfId="13" priority="74">
      <formula>MONTH(B110)&lt;&gt;OptionCalendrier5mois</formula>
    </cfRule>
  </conditionalFormatting>
  <conditionalFormatting sqref="G116:H116 G124:H124 G119:H119">
    <cfRule type="expression" dxfId="12" priority="75">
      <formula>MONTH(G116)&lt;&gt;OptionCalendrier5mois</formula>
    </cfRule>
  </conditionalFormatting>
  <conditionalFormatting sqref="G128:H128 G132:H132">
    <cfRule type="expression" dxfId="11" priority="76">
      <formula>MONTH(G128)&lt;&gt;OptionCalendrier5mois</formula>
    </cfRule>
  </conditionalFormatting>
  <conditionalFormatting sqref="G145:H145">
    <cfRule type="expression" dxfId="10" priority="77">
      <formula>MONTH(G145)&lt;&gt;OptionCalendrier7mois</formula>
    </cfRule>
  </conditionalFormatting>
  <conditionalFormatting sqref="G148:H148 G151:H151 G155:H155 G165:H165 G168:H168 G171:H171 G174:H174 G177:H177">
    <cfRule type="expression" dxfId="9" priority="78">
      <formula>MONTH(G148)&lt;&gt;OptionCalendrier7mois</formula>
    </cfRule>
  </conditionalFormatting>
  <conditionalFormatting sqref="G193:H193">
    <cfRule type="expression" dxfId="8" priority="79">
      <formula>MONTH(G193)&lt;&gt;OptionCalendrier9mois</formula>
    </cfRule>
  </conditionalFormatting>
  <conditionalFormatting sqref="G196:H196 G200:H200">
    <cfRule type="expression" dxfId="7" priority="80">
      <formula>MONTH(G196)&lt;&gt;OptionCalendrier9mois</formula>
    </cfRule>
  </conditionalFormatting>
  <conditionalFormatting sqref="G216:H216">
    <cfRule type="expression" dxfId="6" priority="81">
      <formula>MONTH(G216)&lt;&gt;OptionCalendrier10mois</formula>
    </cfRule>
  </conditionalFormatting>
  <conditionalFormatting sqref="G219:H219">
    <cfRule type="expression" dxfId="5" priority="82">
      <formula>MONTH(G219)&lt;&gt;OptionCalendrier10mois</formula>
    </cfRule>
  </conditionalFormatting>
  <conditionalFormatting sqref="G222:H222">
    <cfRule type="expression" dxfId="4" priority="83">
      <formula>MONTH(G222)&lt;&gt;OptionCalendrier10mois</formula>
    </cfRule>
  </conditionalFormatting>
  <conditionalFormatting sqref="G235:H235">
    <cfRule type="expression" dxfId="3" priority="84">
      <formula>MONTH(G235)&lt;&gt;OptionCalendrier11mois</formula>
    </cfRule>
  </conditionalFormatting>
  <conditionalFormatting sqref="G238:H238">
    <cfRule type="expression" dxfId="2" priority="85">
      <formula>MONTH(G238)&lt;&gt;OptionCalendrier11mois</formula>
    </cfRule>
  </conditionalFormatting>
  <conditionalFormatting sqref="G241:H241">
    <cfRule type="expression" dxfId="1" priority="86">
      <formula>MONTH(G241)&lt;&gt;OptionCalendrier11mois</formula>
    </cfRule>
  </conditionalFormatting>
  <conditionalFormatting sqref="G260:H260 G263:H263 G266:H266">
    <cfRule type="expression" dxfId="0" priority="87">
      <formula>MONTH(G260)&lt;&gt;OptionCalendrier12mois</formula>
    </cfRule>
  </conditionalFormatting>
  <dataValidations count="13">
    <dataValidation type="list" allowBlank="1" showInputMessage="1" showErrorMessage="1" error="Sélectionnez le premier jour de la semaine dans la liste. Sélectionnez ANNULER, appuyez sur ALT+FLÈCHE BAS pour accéder aux options, puis sur FLÈCHE BAS et ENTRÉE pour opérer une sélection" prompt="Sélectionnez le premier jour de la semaine dans cette cellule. Appuyez sur ALT+FLÈCHE BAS pour ouvrir la liste déroulante, puis sur ENTRÉE pour opérer une sélection. Le calendrier se met automatiquement à jour" sqref="B4" xr:uid="{00000000-0002-0000-0000-000000000000}">
      <formula1>"dimanche,lundi,mardi,mercredi,jeudi,vendredi,samedi"</formula1>
      <formula2>0</formula2>
    </dataValidation>
    <dataValidation type="list" allowBlank="1" showInputMessage="1" showErrorMessage="1" error="Sélectionnez le premier mois du calendrier dans la liste. Sélectionnez ANNULER, appuyez sur ALT+FLÈCHE BAS pour accéder aux options, puis appuyez sur FLÈCHE BAS et ENTRÉE pour opérer une sélection" prompt="Sélectionnez le premier mois du calendrier dans cette cellule. Appuyez sur ALT+FLÈCHE BAS pour ouvrir la liste déroulante, puis sur ENTRÉE pour opérer une sélection" sqref="C2:D2" xr:uid="{00000000-0002-0000-0000-000001000000}">
      <formula1>"janvier,février,mars,avril,mai,juin,juillet,août,septembre,octobre,novembre,décembre"</formula1>
      <formula2>0</formula2>
    </dataValidation>
    <dataValidation allowBlank="1" showInputMessage="1" prompt="Ce classeur est un calendrier de 12 mois. Entrez l’année de début dans la cellule B2, puis sélectionnez le mois de début dans la cellule C2. Le calendrier sera automatiquement mis à jour pour les mois suivants" sqref="A1" xr:uid="{00000000-0002-0000-0000-000002000000}">
      <formula1>0</formula1>
      <formula2>0</formula2>
    </dataValidation>
    <dataValidation allowBlank="1" showInputMessage="1" showErrorMessage="1" prompt="Entrez l’année dans cette cellule." sqref="B2" xr:uid="{00000000-0002-0000-0000-000003000000}">
      <formula1>0</formula1>
      <formula2>0</formula2>
    </dataValidation>
    <dataValidation allowBlank="1" showInputMessage="1" prompt="Jour de la semaine déterminé automatiquement. Pour modifier les jours de la semaine, sélectionnez un autre jour de début de semaine dans la cellule B4." sqref="C4:H4 B26:H26 B48:H48 B70:H70 B92:H92 B114:H114 B140:H140 B163:H163 B185:H185 B208:H208 B230:H230 B252:H252" xr:uid="{00000000-0002-0000-0000-000004000000}">
      <formula1>0</formula1>
      <formula2>0</formula2>
    </dataValidation>
    <dataValidation allowBlank="1" showInputMessage="1" sqref="B5:B6 B9 B12 B15 B18" xr:uid="{00000000-0002-0000-0000-000005000000}">
      <formula1>0</formula1>
      <formula2>0</formula2>
    </dataValidation>
    <dataValidation allowBlank="1" showInputMessage="1" prompt="Ajoutez des notes quotidiennes ici" sqref="B7 B10 B13 B16 B19" xr:uid="{00000000-0002-0000-0000-000006000000}">
      <formula1>0</formula1>
      <formula2>0</formula2>
    </dataValidation>
    <dataValidation allowBlank="1" showInputMessage="1" prompt="L’année civile est automatiquement mise à jour en fonction de l’année sélectionnée dans la cellule B1" sqref="B25 B47 B69 B91 B113 B139 B162 B184 B207 B229 B251" xr:uid="{00000000-0002-0000-0000-000007000000}">
      <formula1>0</formula1>
      <formula2>0</formula2>
    </dataValidation>
    <dataValidation allowBlank="1" showInputMessage="1" prompt="Le mois civil est automatiquement mis à jour en fonction du mois sélectionné dans la cellule C1" sqref="C25:E25 E46 C47:E47 E68 C69:E69 E90 C91:E91 E112 C113:E113 E138 C139:E139 E161 C162:E162 E183 C184:E184 E206 C207:E207 E228 C229:E229 E250 C251:E251" xr:uid="{00000000-0002-0000-0000-000008000000}">
      <formula1>0</formula1>
      <formula2>0</formula2>
    </dataValidation>
    <dataValidation allowBlank="1" showInputMessage="1" prompt="Entrez les notes mensuelles dans la cellule ci-dessous." sqref="D20:H21" xr:uid="{00000000-0002-0000-0000-000009000000}">
      <formula1>0</formula1>
      <formula2>0</formula2>
    </dataValidation>
    <dataValidation allowBlank="1" showInputMessage="1" prompt="Entrez les notes mensuelles dans cette cellule." sqref="D22:H23" xr:uid="{00000000-0002-0000-0000-00000A000000}">
      <formula1>0</formula1>
      <formula2>0</formula2>
    </dataValidation>
    <dataValidation allowBlank="1" showInputMessage="1" prompt="L’année civile est automatiquement mise à jour en fonction de l’année sélectionnée dans la cellule B2" sqref="B24 B46 B68 B90 B112 B138 B161 B183 B206 B228 B250" xr:uid="{00000000-0002-0000-0000-00000B000000}">
      <formula1>0</formula1>
      <formula2>0</formula2>
    </dataValidation>
    <dataValidation allowBlank="1" showInputMessage="1" prompt="Le mois civil est automatiquement mis à jour en fonction du mois sélectionné dans la cellule c2" sqref="C24:D24 C46:D46 C68:D68 C90:D90 C112:D112 C138:D138 C161:D161 C183:D183 C206:D206 C228:D228 C250:D250" xr:uid="{00000000-0002-0000-0000-00000C000000}">
      <formula1>0</formula1>
      <formula2>0</formula2>
    </dataValidation>
  </dataValidations>
  <printOptions horizontalCentered="1"/>
  <pageMargins left="0.25" right="0.25" top="0.5" bottom="0.3" header="0.51180555555555496" footer="0.51180555555555496"/>
  <pageSetup paperSize="9" scale="89" firstPageNumber="0" orientation="landscape" horizontalDpi="300" verticalDpi="300" r:id="rId1"/>
  <rowBreaks count="11" manualBreakCount="11">
    <brk id="22" max="16383" man="1"/>
    <brk id="44" max="16383" man="1"/>
    <brk id="66" max="16383" man="1"/>
    <brk id="88" max="16383" man="1"/>
    <brk id="110" max="16383" man="1"/>
    <brk id="136" max="16383" man="1"/>
    <brk id="159" max="16383" man="1"/>
    <brk id="181" max="16383" man="1"/>
    <brk id="204" max="16383" man="1"/>
    <brk id="226" max="16383" man="1"/>
    <brk id="24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3"/>
  <sheetViews>
    <sheetView zoomScaleNormal="100" workbookViewId="0">
      <selection activeCellId="1" sqref="F97 A1"/>
    </sheetView>
  </sheetViews>
  <sheetFormatPr baseColWidth="10" defaultColWidth="9" defaultRowHeight="14.25" x14ac:dyDescent="0.2"/>
  <cols>
    <col min="1" max="1" width="1.625" customWidth="1"/>
    <col min="2" max="2" width="58.25" customWidth="1"/>
    <col min="3" max="1025" width="9" customWidth="1"/>
  </cols>
  <sheetData>
    <row r="1" ht="9" customHeight="1" x14ac:dyDescent="0.2"/>
    <row r="2" ht="110.1" customHeight="1" x14ac:dyDescent="0.2"/>
    <row r="3" ht="110.1" customHeight="1" x14ac:dyDescent="0.2"/>
    <row r="4" ht="110.1" customHeight="1" x14ac:dyDescent="0.2"/>
    <row r="5" ht="110.1" customHeight="1" x14ac:dyDescent="0.2"/>
    <row r="6" ht="110.1" customHeight="1" x14ac:dyDescent="0.2"/>
    <row r="7" ht="110.1" customHeight="1" x14ac:dyDescent="0.2"/>
    <row r="8" ht="110.1" customHeight="1" x14ac:dyDescent="0.2"/>
    <row r="9" ht="110.1" customHeight="1" x14ac:dyDescent="0.2"/>
    <row r="10" ht="110.1" customHeight="1" x14ac:dyDescent="0.2"/>
    <row r="11" ht="110.1" customHeight="1" x14ac:dyDescent="0.2"/>
    <row r="12" ht="110.1" customHeight="1" x14ac:dyDescent="0.2"/>
    <row r="13" ht="110.1" customHeight="1" x14ac:dyDescent="0.2"/>
  </sheetData>
  <pageMargins left="0.7" right="0.7" top="0.75" bottom="0.75" header="0.51180555555555496" footer="0.51180555555555496"/>
  <pageSetup paperSize="9" firstPageNumber="0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TM22340108</Template>
  <TotalTime>29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61</vt:i4>
      </vt:variant>
    </vt:vector>
  </HeadingPairs>
  <TitlesOfParts>
    <vt:vector size="63" baseType="lpstr">
      <vt:lpstr>Calendrier</vt:lpstr>
      <vt:lpstr>Images</vt:lpstr>
      <vt:lpstr>Calendrier10ans</vt:lpstr>
      <vt:lpstr>Calendrier10mois</vt:lpstr>
      <vt:lpstr>Calendrier11ans</vt:lpstr>
      <vt:lpstr>Calendrier11mois</vt:lpstr>
      <vt:lpstr>Calendrier12ans</vt:lpstr>
      <vt:lpstr>Calendrier12mois</vt:lpstr>
      <vt:lpstr>Calendrier1an</vt:lpstr>
      <vt:lpstr>Calendrier1mois</vt:lpstr>
      <vt:lpstr>Calendrier2ans</vt:lpstr>
      <vt:lpstr>Calendrier2mois</vt:lpstr>
      <vt:lpstr>Calendrier3ans</vt:lpstr>
      <vt:lpstr>Calendrier3mois</vt:lpstr>
      <vt:lpstr>Calendrier4ans</vt:lpstr>
      <vt:lpstr>Calendrier4mois</vt:lpstr>
      <vt:lpstr>Calendrier5ans</vt:lpstr>
      <vt:lpstr>Calendrier5mois</vt:lpstr>
      <vt:lpstr>Calendrier6ans</vt:lpstr>
      <vt:lpstr>Calendrier6mois</vt:lpstr>
      <vt:lpstr>Calendrier7ans</vt:lpstr>
      <vt:lpstr>Calendrier7mois</vt:lpstr>
      <vt:lpstr>Calendrier8ans</vt:lpstr>
      <vt:lpstr>Calendrier8mois</vt:lpstr>
      <vt:lpstr>Calendrier9ans</vt:lpstr>
      <vt:lpstr>Calendrier9mois</vt:lpstr>
      <vt:lpstr>DébutSemaine</vt:lpstr>
      <vt:lpstr>ZoneTitreColonne1...H12.1</vt:lpstr>
      <vt:lpstr>ZoneTitreColonne10..H54.1</vt:lpstr>
      <vt:lpstr>ZoneTitreColonne11..C56.1</vt:lpstr>
      <vt:lpstr>ZoneTitreColonne12..D56.1</vt:lpstr>
      <vt:lpstr>ZoneTitreColonne13..H68.1</vt:lpstr>
      <vt:lpstr>ZoneTitreColonne14..C70.1</vt:lpstr>
      <vt:lpstr>ZoneTitreColonne15..D70.1</vt:lpstr>
      <vt:lpstr>ZoneTitreColonne16..H82.1</vt:lpstr>
      <vt:lpstr>ZoneTitreColonne17..C84.1</vt:lpstr>
      <vt:lpstr>ZoneTitreColonne18..D84.1</vt:lpstr>
      <vt:lpstr>ZoneTitreColonne19..H96.1</vt:lpstr>
      <vt:lpstr>ZoneTitreColonne2...C14.1</vt:lpstr>
      <vt:lpstr>ZoneTitreColonne20..C98.1</vt:lpstr>
      <vt:lpstr>ZoneTitreColonne21..D98.1</vt:lpstr>
      <vt:lpstr>ZoneTitreColonne22..H110.1</vt:lpstr>
      <vt:lpstr>ZoneTitreColonne23..C112.1</vt:lpstr>
      <vt:lpstr>ZoneTitreColonne24..D112.1</vt:lpstr>
      <vt:lpstr>ZoneTitreColonne25..H124.1</vt:lpstr>
      <vt:lpstr>ZoneTitreColonne26..C126.1</vt:lpstr>
      <vt:lpstr>ZoneTitreColonne27..D126.1</vt:lpstr>
      <vt:lpstr>ZoneTitreColonne28..H138.1</vt:lpstr>
      <vt:lpstr>ZoneTitreColonne29..C140.1</vt:lpstr>
      <vt:lpstr>ZoneTitreColonne3..D14.1</vt:lpstr>
      <vt:lpstr>ZoneTitreColonne30..D140.1</vt:lpstr>
      <vt:lpstr>ZoneTitreColonne31..H152.1</vt:lpstr>
      <vt:lpstr>ZoneTitreColonne32..C154.1</vt:lpstr>
      <vt:lpstr>ZoneTitreColonne33..D154.1</vt:lpstr>
      <vt:lpstr>ZoneTitreColonne34..H166.1</vt:lpstr>
      <vt:lpstr>ZoneTitreColonne35..C168.1</vt:lpstr>
      <vt:lpstr>ZoneTitreColonne36..D168.1</vt:lpstr>
      <vt:lpstr>ZoneTitreColonne4..H26.1</vt:lpstr>
      <vt:lpstr>ZoneTitreColonne5..C28.1</vt:lpstr>
      <vt:lpstr>ZoneTitreColonne6..D28.1</vt:lpstr>
      <vt:lpstr>ZoneTitreColonne7..H40.1</vt:lpstr>
      <vt:lpstr>ZoneTitreColonne8..C42.1</vt:lpstr>
      <vt:lpstr>ZoneTitreColonne9..D42.1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Jacques MICHAU</dc:creator>
  <dc:description/>
  <cp:lastModifiedBy>Jacques MICHAU</cp:lastModifiedBy>
  <cp:revision>4</cp:revision>
  <cp:lastPrinted>2022-02-17T22:37:47Z</cp:lastPrinted>
  <dcterms:created xsi:type="dcterms:W3CDTF">2019-12-03T00:53:38Z</dcterms:created>
  <dcterms:modified xsi:type="dcterms:W3CDTF">2022-02-17T22:39:21Z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ntentTypeId">
    <vt:lpwstr>0x01010079F111ED35F8CC479449609E8A0923A6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