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e\OneDrive\Bureau\JOKAIR\"/>
    </mc:Choice>
  </mc:AlternateContent>
  <xr:revisionPtr revIDLastSave="0" documentId="13_ncr:1_{2477B127-AEA6-41AC-88B8-D23827492504}" xr6:coauthVersionLast="47" xr6:coauthVersionMax="47" xr10:uidLastSave="{00000000-0000-0000-0000-000000000000}"/>
  <bookViews>
    <workbookView xWindow="-108" yWindow="-108" windowWidth="23256" windowHeight="13896" tabRatio="500" xr2:uid="{00000000-000D-0000-FFFF-FFFF00000000}"/>
  </bookViews>
  <sheets>
    <sheet name="Calendrier" sheetId="1" r:id="rId1"/>
    <sheet name="Images" sheetId="2" state="hidden" r:id="rId2"/>
  </sheets>
  <definedNames>
    <definedName name="Calendrier10ans">Calendrier!$B$209</definedName>
    <definedName name="Calendrier10mois">Calendrier!$C$209</definedName>
    <definedName name="Calendrier11ans">Calendrier!$B$231</definedName>
    <definedName name="Calendrier11mois">Calendrier!$C$231</definedName>
    <definedName name="Calendrier12ans">Calendrier!$B$255</definedName>
    <definedName name="Calendrier12mois">Calendrier!$C$255</definedName>
    <definedName name="Calendrier1an">Calendrier!$B$2</definedName>
    <definedName name="Calendrier1mois">Calendrier!$C$2</definedName>
    <definedName name="Calendrier2ans">Calendrier!$B$24</definedName>
    <definedName name="Calendrier2mois">Calendrier!$C$24</definedName>
    <definedName name="Calendrier3ans">Calendrier!$B$48</definedName>
    <definedName name="Calendrier3mois">Calendrier!$C$48</definedName>
    <definedName name="Calendrier4ans">Calendrier!$B$74</definedName>
    <definedName name="Calendrier4mois">Calendrier!$C$74</definedName>
    <definedName name="Calendrier5ans">Calendrier!$B$98</definedName>
    <definedName name="Calendrier5mois">Calendrier!$C$98</definedName>
    <definedName name="Calendrier6ans">Calendrier!$B$120</definedName>
    <definedName name="Calendrier6mois">Calendrier!$C$120</definedName>
    <definedName name="Calendrier7ans">Calendrier!$B$142</definedName>
    <definedName name="Calendrier7mois">Calendrier!$C$142</definedName>
    <definedName name="Calendrier8ans">Calendrier!$B$164</definedName>
    <definedName name="Calendrier8mois">Calendrier!$C$164</definedName>
    <definedName name="Calendrier9ans">Calendrier!$B$186</definedName>
    <definedName name="Calendrier9mois">Calendrier!$C$186</definedName>
    <definedName name="DébutSemaine">Calendrier!$B$4</definedName>
    <definedName name="Jours">{0,1,2,3,4,5,6}</definedName>
    <definedName name="Jourssemaine">{"Lundi","Mardi","Mercredi","Jeudi","Vendredi","Samedi","Dimanche"}</definedName>
    <definedName name="Mois">{"Janvier","Février","Mars","Avril","Mai","Juin","Juillet","Août","Septembre","Octobre","Novembre","Décembre"}</definedName>
    <definedName name="OptionCalendrier10mois">MATCH(Calendrier10mois,Mois,0)</definedName>
    <definedName name="OptionCalendrier11mois">MATCH(Calendrier11mois,Mois,0)</definedName>
    <definedName name="OptionCalendrier12mois">MATCH(Calendrier12mois,Mois,0)</definedName>
    <definedName name="OptionCalendrier1mois">MATCH(Calendrier1mois,Mois,0)</definedName>
    <definedName name="OptionCalendrier2mois">MATCH(Calendrier2mois,Mois,0)</definedName>
    <definedName name="OptionCalendrier3mois">MATCH(Calendrier3mois,Mois,0)</definedName>
    <definedName name="OptionCalendrier4mois">MATCH(Calendrier4mois,Mois,0)</definedName>
    <definedName name="OptionCalendrier5mois">MATCH(Calendrier5mois,Mois,0)</definedName>
    <definedName name="OptionCalendrier6mois">MATCH(Calendrier6mois,Mois,0)</definedName>
    <definedName name="OptionCalendrier7mois">MATCH(Calendrier7mois,Mois,0)</definedName>
    <definedName name="OptionCalendrier8mois">MATCH(Calendrier8mois,Mois,0)</definedName>
    <definedName name="OptionCalendrier9mois">MATCH(Calendrier9mois,Mois,0)</definedName>
    <definedName name="OptionJoursemaine">MATCH(DébutSemaine,Jourssemaine,0)+10</definedName>
    <definedName name="ValeurDébutsemaine">IF(DébutSemaine="Lundi",2,1)</definedName>
    <definedName name="ZoneTitreColonne1...H12.1">Calendrier!$B$4</definedName>
    <definedName name="ZoneTitreColonne10..H54.1">Calendrier!$B$76</definedName>
    <definedName name="ZoneTitreColonne11..C56.1">Calendrier!$B$76</definedName>
    <definedName name="ZoneTitreColonne12..D56.1">Calendrier!$D$94</definedName>
    <definedName name="ZoneTitreColonne13..H68.1">Calendrier!$B$100</definedName>
    <definedName name="ZoneTitreColonne14..C70.1">Calendrier!$B$100</definedName>
    <definedName name="ZoneTitreColonne15..D70.1">Calendrier!$D$116</definedName>
    <definedName name="ZoneTitreColonne16..H82.1">Calendrier!$B$122</definedName>
    <definedName name="ZoneTitreColonne17..C84.1">Calendrier!$B$122</definedName>
    <definedName name="ZoneTitreColonne18..D84.1">Calendrier!$D$138</definedName>
    <definedName name="ZoneTitreColonne19..H96.1">Calendrier!$B$144</definedName>
    <definedName name="ZoneTitreColonne2...C14.1">Calendrier!$B$4</definedName>
    <definedName name="ZoneTitreColonne20..C98.1">Calendrier!$B$144</definedName>
    <definedName name="ZoneTitreColonne21..D98.1">Calendrier!$D$160</definedName>
    <definedName name="ZoneTitreColonne22..H110.1">Calendrier!$B$166</definedName>
    <definedName name="ZoneTitreColonne23..C112.1">Calendrier!$B$166</definedName>
    <definedName name="ZoneTitreColonne24..D112.1">Calendrier!$D$182</definedName>
    <definedName name="ZoneTitreColonne25..H124.1">Calendrier!$B$188</definedName>
    <definedName name="ZoneTitreColonne26..C126.1">Calendrier!$B$188</definedName>
    <definedName name="ZoneTitreColonne27..D126.1">Calendrier!$D$205</definedName>
    <definedName name="ZoneTitreColonne28..H138.1">Calendrier!$B$211</definedName>
    <definedName name="ZoneTitreColonne29..C140.1">Calendrier!$B$211</definedName>
    <definedName name="ZoneTitreColonne3..D14.1">Calendrier!$D$20</definedName>
    <definedName name="ZoneTitreColonne30..D140.1">Calendrier!$D$227</definedName>
    <definedName name="ZoneTitreColonne31..H152.1">Calendrier!$B$233</definedName>
    <definedName name="ZoneTitreColonne32..C154.1">Calendrier!$B$233</definedName>
    <definedName name="ZoneTitreColonne33..D154.1">Calendrier!$D$251</definedName>
    <definedName name="ZoneTitreColonne34..H166.1">Calendrier!$B$257</definedName>
    <definedName name="ZoneTitreColonne35..C168.1">Calendrier!$B$257</definedName>
    <definedName name="ZoneTitreColonne36..D168.1">Calendrier!$D$273</definedName>
    <definedName name="ZoneTitreColonne4..H26.1">Calendrier!$B$26</definedName>
    <definedName name="ZoneTitreColonne5..C28.1">Calendrier!$B$26</definedName>
    <definedName name="ZoneTitreColonne6..D28.1">Calendrier!$D$44</definedName>
    <definedName name="ZoneTitreColonne7..H40.1">Calendrier!$B$50</definedName>
    <definedName name="ZoneTitreColonne8..C42.1">Calendrier!$B$50</definedName>
    <definedName name="ZoneTitreColonne9..D42.1">Calendrier!$D$70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4" i="1" l="1"/>
  <c r="B24" i="1"/>
  <c r="B20" i="1" a="1"/>
  <c r="C20" i="1" s="1"/>
  <c r="B17" i="1" a="1"/>
  <c r="C17" i="1" s="1"/>
  <c r="B14" i="1" a="1"/>
  <c r="H14" i="1" s="1"/>
  <c r="B11" i="1" a="1"/>
  <c r="C11" i="1" s="1"/>
  <c r="B8" i="1" a="1"/>
  <c r="B5" i="1" a="1"/>
  <c r="H5" i="1" s="1"/>
  <c r="H4" i="1" s="1"/>
  <c r="B27" i="1" l="1" a="1"/>
  <c r="G27" i="1" s="1"/>
  <c r="G11" i="1"/>
  <c r="D11" i="1"/>
  <c r="E11" i="1"/>
  <c r="F11" i="1"/>
  <c r="B44" i="1" a="1"/>
  <c r="B41" i="1" a="1"/>
  <c r="B30" i="1" a="1"/>
  <c r="B37" i="1" a="1"/>
  <c r="B33" i="1" a="1"/>
  <c r="B48" i="1"/>
  <c r="C48" i="1"/>
  <c r="B14" i="1"/>
  <c r="C14" i="1"/>
  <c r="D5" i="1"/>
  <c r="D4" i="1" s="1"/>
  <c r="H11" i="1"/>
  <c r="G8" i="1"/>
  <c r="C8" i="1"/>
  <c r="B8" i="1"/>
  <c r="D17" i="1"/>
  <c r="G14" i="1"/>
  <c r="E14" i="1"/>
  <c r="D14" i="1"/>
  <c r="C5" i="1"/>
  <c r="C4" i="1" s="1"/>
  <c r="B17" i="1"/>
  <c r="G5" i="1"/>
  <c r="G4" i="1" s="1"/>
  <c r="D8" i="1"/>
  <c r="E17" i="1"/>
  <c r="E8" i="1"/>
  <c r="F17" i="1"/>
  <c r="F14" i="1"/>
  <c r="E5" i="1"/>
  <c r="E4" i="1" s="1"/>
  <c r="F8" i="1"/>
  <c r="G17" i="1"/>
  <c r="B5" i="1"/>
  <c r="F5" i="1"/>
  <c r="F4" i="1" s="1"/>
  <c r="H8" i="1"/>
  <c r="H17" i="1"/>
  <c r="B11" i="1"/>
  <c r="B20" i="1"/>
  <c r="H27" i="1" l="1"/>
  <c r="H26" i="1" s="1"/>
  <c r="B27" i="1"/>
  <c r="B26" i="1" s="1"/>
  <c r="C27" i="1"/>
  <c r="D27" i="1"/>
  <c r="D26" i="1" s="1"/>
  <c r="E27" i="1"/>
  <c r="E26" i="1" s="1"/>
  <c r="F27" i="1"/>
  <c r="F26" i="1" s="1"/>
  <c r="C74" i="1"/>
  <c r="B74" i="1"/>
  <c r="B63" i="1" a="1"/>
  <c r="B67" i="1" a="1"/>
  <c r="B51" i="1" a="1"/>
  <c r="B55" i="1" a="1"/>
  <c r="B70" i="1" a="1"/>
  <c r="B60" i="1" a="1"/>
  <c r="G33" i="1"/>
  <c r="C33" i="1"/>
  <c r="B33" i="1"/>
  <c r="H33" i="1"/>
  <c r="F33" i="1"/>
  <c r="E33" i="1"/>
  <c r="D33" i="1"/>
  <c r="D37" i="1"/>
  <c r="C37" i="1"/>
  <c r="G37" i="1"/>
  <c r="H37" i="1"/>
  <c r="F37" i="1"/>
  <c r="E37" i="1"/>
  <c r="B37" i="1"/>
  <c r="H30" i="1"/>
  <c r="G30" i="1"/>
  <c r="F30" i="1"/>
  <c r="E30" i="1"/>
  <c r="D30" i="1"/>
  <c r="C30" i="1"/>
  <c r="B30" i="1"/>
  <c r="G41" i="1"/>
  <c r="E41" i="1"/>
  <c r="D41" i="1"/>
  <c r="H41" i="1"/>
  <c r="F41" i="1"/>
  <c r="C41" i="1"/>
  <c r="B41" i="1"/>
  <c r="C26" i="1"/>
  <c r="G26" i="1"/>
  <c r="C44" i="1"/>
  <c r="B44" i="1"/>
  <c r="C70" i="1" l="1"/>
  <c r="B70" i="1"/>
  <c r="C55" i="1"/>
  <c r="H55" i="1"/>
  <c r="G55" i="1"/>
  <c r="F55" i="1"/>
  <c r="E55" i="1"/>
  <c r="D55" i="1"/>
  <c r="B55" i="1"/>
  <c r="G51" i="1"/>
  <c r="G50" i="1" s="1"/>
  <c r="E51" i="1"/>
  <c r="E50" i="1" s="1"/>
  <c r="D51" i="1"/>
  <c r="D50" i="1" s="1"/>
  <c r="C51" i="1"/>
  <c r="C50" i="1" s="1"/>
  <c r="F51" i="1"/>
  <c r="F50" i="1" s="1"/>
  <c r="B51" i="1"/>
  <c r="B50" i="1" s="1"/>
  <c r="H51" i="1"/>
  <c r="H50" i="1" s="1"/>
  <c r="H60" i="1"/>
  <c r="G60" i="1"/>
  <c r="F60" i="1"/>
  <c r="E60" i="1"/>
  <c r="D60" i="1"/>
  <c r="C60" i="1"/>
  <c r="B60" i="1"/>
  <c r="H67" i="1"/>
  <c r="G67" i="1"/>
  <c r="F67" i="1"/>
  <c r="E67" i="1"/>
  <c r="D67" i="1"/>
  <c r="C67" i="1"/>
  <c r="B67" i="1"/>
  <c r="G63" i="1"/>
  <c r="C63" i="1"/>
  <c r="B63" i="1"/>
  <c r="F63" i="1"/>
  <c r="H63" i="1"/>
  <c r="E63" i="1"/>
  <c r="D63" i="1"/>
  <c r="B98" i="1"/>
  <c r="B85" i="1" a="1"/>
  <c r="B94" i="1" a="1"/>
  <c r="B81" i="1" a="1"/>
  <c r="B91" i="1" a="1"/>
  <c r="B77" i="1" a="1"/>
  <c r="B88" i="1" a="1"/>
  <c r="C98" i="1"/>
  <c r="C94" i="1" l="1"/>
  <c r="B94" i="1"/>
  <c r="C85" i="1"/>
  <c r="B85" i="1"/>
  <c r="H85" i="1"/>
  <c r="F85" i="1"/>
  <c r="E85" i="1"/>
  <c r="D85" i="1"/>
  <c r="G85" i="1"/>
  <c r="H88" i="1"/>
  <c r="G88" i="1"/>
  <c r="E88" i="1"/>
  <c r="F88" i="1"/>
  <c r="C88" i="1"/>
  <c r="D88" i="1"/>
  <c r="B88" i="1"/>
  <c r="E77" i="1"/>
  <c r="E76" i="1" s="1"/>
  <c r="C77" i="1"/>
  <c r="C76" i="1" s="1"/>
  <c r="G77" i="1"/>
  <c r="G76" i="1" s="1"/>
  <c r="H77" i="1"/>
  <c r="H76" i="1" s="1"/>
  <c r="F77" i="1"/>
  <c r="F76" i="1" s="1"/>
  <c r="B77" i="1"/>
  <c r="B76" i="1" s="1"/>
  <c r="D77" i="1"/>
  <c r="D76" i="1" s="1"/>
  <c r="C120" i="1"/>
  <c r="B120" i="1"/>
  <c r="B116" i="1" a="1"/>
  <c r="B101" i="1" a="1"/>
  <c r="B104" i="1" a="1"/>
  <c r="B113" i="1" a="1"/>
  <c r="B110" i="1" a="1"/>
  <c r="B107" i="1" a="1"/>
  <c r="G91" i="1"/>
  <c r="C91" i="1"/>
  <c r="B91" i="1"/>
  <c r="H91" i="1"/>
  <c r="D91" i="1"/>
  <c r="F91" i="1"/>
  <c r="E91" i="1"/>
  <c r="G81" i="1"/>
  <c r="E81" i="1"/>
  <c r="D81" i="1"/>
  <c r="C81" i="1"/>
  <c r="H81" i="1"/>
  <c r="F81" i="1"/>
  <c r="B81" i="1"/>
  <c r="H113" i="1" l="1"/>
  <c r="G113" i="1"/>
  <c r="B113" i="1"/>
  <c r="F113" i="1"/>
  <c r="E113" i="1"/>
  <c r="D113" i="1"/>
  <c r="C113" i="1"/>
  <c r="C116" i="1"/>
  <c r="B116" i="1"/>
  <c r="G107" i="1"/>
  <c r="E107" i="1"/>
  <c r="D107" i="1"/>
  <c r="C107" i="1"/>
  <c r="B107" i="1"/>
  <c r="H107" i="1"/>
  <c r="F107" i="1"/>
  <c r="C142" i="1"/>
  <c r="B142" i="1"/>
  <c r="B128" i="1" a="1"/>
  <c r="B138" i="1" a="1"/>
  <c r="B131" i="1" a="1"/>
  <c r="B126" i="1" a="1"/>
  <c r="B135" i="1" a="1"/>
  <c r="B123" i="1" a="1"/>
  <c r="C110" i="1"/>
  <c r="G110" i="1"/>
  <c r="H110" i="1"/>
  <c r="F110" i="1"/>
  <c r="E110" i="1"/>
  <c r="D110" i="1"/>
  <c r="B110" i="1"/>
  <c r="G101" i="1"/>
  <c r="G100" i="1" s="1"/>
  <c r="C101" i="1"/>
  <c r="C100" i="1" s="1"/>
  <c r="B101" i="1"/>
  <c r="B100" i="1" s="1"/>
  <c r="H101" i="1"/>
  <c r="H100" i="1" s="1"/>
  <c r="D101" i="1"/>
  <c r="D100" i="1" s="1"/>
  <c r="F101" i="1"/>
  <c r="F100" i="1" s="1"/>
  <c r="E101" i="1"/>
  <c r="E100" i="1" s="1"/>
  <c r="H104" i="1"/>
  <c r="G104" i="1"/>
  <c r="F104" i="1"/>
  <c r="E104" i="1"/>
  <c r="D104" i="1"/>
  <c r="C104" i="1"/>
  <c r="B104" i="1"/>
  <c r="C138" i="1" l="1"/>
  <c r="B138" i="1"/>
  <c r="H123" i="1"/>
  <c r="H122" i="1" s="1"/>
  <c r="G123" i="1"/>
  <c r="G122" i="1" s="1"/>
  <c r="E123" i="1"/>
  <c r="E122" i="1" s="1"/>
  <c r="D123" i="1"/>
  <c r="D122" i="1" s="1"/>
  <c r="C123" i="1"/>
  <c r="C122" i="1" s="1"/>
  <c r="F123" i="1"/>
  <c r="F122" i="1" s="1"/>
  <c r="B123" i="1"/>
  <c r="B122" i="1" s="1"/>
  <c r="C164" i="1"/>
  <c r="B151" i="1" a="1"/>
  <c r="B164" i="1"/>
  <c r="B148" i="1" a="1"/>
  <c r="B160" i="1" a="1"/>
  <c r="B157" i="1" a="1"/>
  <c r="B145" i="1" a="1"/>
  <c r="B154" i="1" a="1"/>
  <c r="C135" i="1"/>
  <c r="F135" i="1"/>
  <c r="D135" i="1"/>
  <c r="H135" i="1"/>
  <c r="G135" i="1"/>
  <c r="E135" i="1"/>
  <c r="B135" i="1"/>
  <c r="G126" i="1"/>
  <c r="C126" i="1"/>
  <c r="B126" i="1"/>
  <c r="H126" i="1"/>
  <c r="D126" i="1"/>
  <c r="F126" i="1"/>
  <c r="E126" i="1"/>
  <c r="D128" i="1"/>
  <c r="C128" i="1"/>
  <c r="B128" i="1"/>
  <c r="F128" i="1"/>
  <c r="E128" i="1"/>
  <c r="G128" i="1"/>
  <c r="H128" i="1"/>
  <c r="G131" i="1"/>
  <c r="E131" i="1"/>
  <c r="D131" i="1"/>
  <c r="C131" i="1"/>
  <c r="F131" i="1"/>
  <c r="H131" i="1"/>
  <c r="B131" i="1"/>
  <c r="G157" i="1" l="1"/>
  <c r="E157" i="1"/>
  <c r="D157" i="1"/>
  <c r="C157" i="1"/>
  <c r="B157" i="1"/>
  <c r="H157" i="1"/>
  <c r="F157" i="1"/>
  <c r="C186" i="1"/>
  <c r="B186" i="1"/>
  <c r="B173" i="1" a="1"/>
  <c r="B179" i="1" a="1"/>
  <c r="B182" i="1" a="1"/>
  <c r="B170" i="1" a="1"/>
  <c r="B167" i="1" a="1"/>
  <c r="B176" i="1" a="1"/>
  <c r="C145" i="1"/>
  <c r="C144" i="1" s="1"/>
  <c r="G145" i="1"/>
  <c r="G144" i="1" s="1"/>
  <c r="D145" i="1"/>
  <c r="D144" i="1" s="1"/>
  <c r="F145" i="1"/>
  <c r="F144" i="1" s="1"/>
  <c r="E145" i="1"/>
  <c r="E144" i="1" s="1"/>
  <c r="H145" i="1"/>
  <c r="H144" i="1" s="1"/>
  <c r="B145" i="1"/>
  <c r="B144" i="1" s="1"/>
  <c r="C160" i="1"/>
  <c r="B160" i="1"/>
  <c r="H148" i="1"/>
  <c r="G148" i="1"/>
  <c r="B148" i="1"/>
  <c r="F148" i="1"/>
  <c r="E148" i="1"/>
  <c r="D148" i="1"/>
  <c r="C148" i="1"/>
  <c r="H154" i="1"/>
  <c r="E154" i="1"/>
  <c r="F154" i="1"/>
  <c r="G154" i="1"/>
  <c r="C154" i="1"/>
  <c r="D154" i="1"/>
  <c r="B154" i="1"/>
  <c r="G151" i="1"/>
  <c r="C151" i="1"/>
  <c r="B151" i="1"/>
  <c r="F151" i="1"/>
  <c r="E151" i="1"/>
  <c r="D151" i="1"/>
  <c r="H151" i="1"/>
  <c r="C170" i="1" l="1"/>
  <c r="B170" i="1"/>
  <c r="F170" i="1"/>
  <c r="E170" i="1"/>
  <c r="D170" i="1"/>
  <c r="H170" i="1"/>
  <c r="G170" i="1"/>
  <c r="E179" i="1"/>
  <c r="G179" i="1"/>
  <c r="F179" i="1"/>
  <c r="B179" i="1"/>
  <c r="H179" i="1"/>
  <c r="D179" i="1"/>
  <c r="C179" i="1"/>
  <c r="G176" i="1"/>
  <c r="C176" i="1"/>
  <c r="B176" i="1"/>
  <c r="F176" i="1"/>
  <c r="E176" i="1"/>
  <c r="H176" i="1"/>
  <c r="D176" i="1"/>
  <c r="H173" i="1"/>
  <c r="G173" i="1"/>
  <c r="E173" i="1"/>
  <c r="D173" i="1"/>
  <c r="C173" i="1"/>
  <c r="B173" i="1"/>
  <c r="F173" i="1"/>
  <c r="C209" i="1"/>
  <c r="B209" i="1"/>
  <c r="B195" i="1" a="1"/>
  <c r="B205" i="1" a="1"/>
  <c r="B202" i="1" a="1"/>
  <c r="B192" i="1" a="1"/>
  <c r="B198" i="1" a="1"/>
  <c r="B189" i="1" a="1"/>
  <c r="C182" i="1"/>
  <c r="B182" i="1"/>
  <c r="G167" i="1"/>
  <c r="G166" i="1" s="1"/>
  <c r="E167" i="1"/>
  <c r="E166" i="1" s="1"/>
  <c r="D167" i="1"/>
  <c r="D166" i="1" s="1"/>
  <c r="C167" i="1"/>
  <c r="C166" i="1" s="1"/>
  <c r="F167" i="1"/>
  <c r="F166" i="1" s="1"/>
  <c r="H167" i="1"/>
  <c r="H166" i="1" s="1"/>
  <c r="B167" i="1"/>
  <c r="B166" i="1" s="1"/>
  <c r="H198" i="1" l="1"/>
  <c r="G198" i="1"/>
  <c r="F198" i="1"/>
  <c r="E198" i="1"/>
  <c r="C198" i="1"/>
  <c r="D198" i="1"/>
  <c r="B198" i="1"/>
  <c r="G192" i="1"/>
  <c r="E192" i="1"/>
  <c r="D192" i="1"/>
  <c r="C192" i="1"/>
  <c r="B192" i="1"/>
  <c r="H192" i="1"/>
  <c r="F192" i="1"/>
  <c r="B221" i="1" a="1"/>
  <c r="B218" i="1" a="1"/>
  <c r="B231" i="1"/>
  <c r="B227" i="1" a="1"/>
  <c r="B215" i="1" a="1"/>
  <c r="C231" i="1"/>
  <c r="B224" i="1" a="1"/>
  <c r="B212" i="1" a="1"/>
  <c r="G202" i="1"/>
  <c r="C202" i="1"/>
  <c r="B202" i="1"/>
  <c r="E202" i="1"/>
  <c r="H202" i="1"/>
  <c r="F202" i="1"/>
  <c r="D202" i="1"/>
  <c r="B205" i="1"/>
  <c r="C205" i="1"/>
  <c r="C195" i="1"/>
  <c r="H195" i="1"/>
  <c r="G195" i="1"/>
  <c r="F195" i="1"/>
  <c r="E195" i="1"/>
  <c r="D195" i="1"/>
  <c r="B195" i="1"/>
  <c r="H189" i="1"/>
  <c r="H188" i="1" s="1"/>
  <c r="F189" i="1"/>
  <c r="F188" i="1" s="1"/>
  <c r="E189" i="1"/>
  <c r="E188" i="1" s="1"/>
  <c r="G189" i="1"/>
  <c r="G188" i="1" s="1"/>
  <c r="D189" i="1"/>
  <c r="D188" i="1" s="1"/>
  <c r="C189" i="1"/>
  <c r="C188" i="1" s="1"/>
  <c r="B189" i="1"/>
  <c r="B188" i="1" s="1"/>
  <c r="C227" i="1" l="1"/>
  <c r="B227" i="1"/>
  <c r="C221" i="1"/>
  <c r="E221" i="1"/>
  <c r="D221" i="1"/>
  <c r="B221" i="1"/>
  <c r="G221" i="1"/>
  <c r="F221" i="1"/>
  <c r="H221" i="1"/>
  <c r="B239" i="1" a="1"/>
  <c r="C255" i="1"/>
  <c r="B255" i="1"/>
  <c r="B234" i="1" a="1"/>
  <c r="B248" i="1" a="1"/>
  <c r="B245" i="1" a="1"/>
  <c r="B242" i="1" a="1"/>
  <c r="B251" i="1" a="1"/>
  <c r="E215" i="1"/>
  <c r="F215" i="1"/>
  <c r="D215" i="1"/>
  <c r="C215" i="1"/>
  <c r="H215" i="1"/>
  <c r="G215" i="1"/>
  <c r="B215" i="1"/>
  <c r="G212" i="1"/>
  <c r="G211" i="1" s="1"/>
  <c r="C212" i="1"/>
  <c r="C211" i="1" s="1"/>
  <c r="B212" i="1"/>
  <c r="B211" i="1" s="1"/>
  <c r="F212" i="1"/>
  <c r="F211" i="1" s="1"/>
  <c r="H212" i="1"/>
  <c r="H211" i="1" s="1"/>
  <c r="E212" i="1"/>
  <c r="E211" i="1" s="1"/>
  <c r="D212" i="1"/>
  <c r="D211" i="1" s="1"/>
  <c r="G218" i="1"/>
  <c r="E218" i="1"/>
  <c r="D218" i="1"/>
  <c r="C218" i="1"/>
  <c r="H218" i="1"/>
  <c r="B218" i="1"/>
  <c r="F218" i="1"/>
  <c r="H224" i="1"/>
  <c r="G224" i="1"/>
  <c r="B224" i="1"/>
  <c r="E224" i="1"/>
  <c r="F224" i="1"/>
  <c r="D224" i="1"/>
  <c r="C224" i="1"/>
  <c r="G245" i="1" l="1"/>
  <c r="F245" i="1"/>
  <c r="E245" i="1"/>
  <c r="D245" i="1"/>
  <c r="C245" i="1"/>
  <c r="H245" i="1"/>
  <c r="B245" i="1"/>
  <c r="B258" i="1" a="1"/>
  <c r="B273" i="1" a="1"/>
  <c r="B264" i="1" a="1"/>
  <c r="B270" i="1" a="1"/>
  <c r="B267" i="1" a="1"/>
  <c r="B261" i="1" a="1"/>
  <c r="G239" i="1"/>
  <c r="C239" i="1"/>
  <c r="B239" i="1"/>
  <c r="H239" i="1"/>
  <c r="F239" i="1"/>
  <c r="E239" i="1"/>
  <c r="D239" i="1"/>
  <c r="C248" i="1"/>
  <c r="H248" i="1"/>
  <c r="G248" i="1"/>
  <c r="F248" i="1"/>
  <c r="E248" i="1"/>
  <c r="D248" i="1"/>
  <c r="B248" i="1"/>
  <c r="H234" i="1"/>
  <c r="H233" i="1" s="1"/>
  <c r="G234" i="1"/>
  <c r="G233" i="1" s="1"/>
  <c r="B234" i="1"/>
  <c r="B233" i="1" s="1"/>
  <c r="E234" i="1"/>
  <c r="E233" i="1" s="1"/>
  <c r="D234" i="1"/>
  <c r="D233" i="1" s="1"/>
  <c r="C234" i="1"/>
  <c r="C233" i="1" s="1"/>
  <c r="F234" i="1"/>
  <c r="F233" i="1" s="1"/>
  <c r="E242" i="1"/>
  <c r="D242" i="1"/>
  <c r="G242" i="1"/>
  <c r="F242" i="1"/>
  <c r="C242" i="1"/>
  <c r="B242" i="1"/>
  <c r="H242" i="1"/>
  <c r="B251" i="1"/>
  <c r="C251" i="1"/>
  <c r="H267" i="1" l="1"/>
  <c r="E267" i="1"/>
  <c r="D267" i="1"/>
  <c r="G267" i="1"/>
  <c r="F267" i="1"/>
  <c r="C267" i="1"/>
  <c r="B267" i="1"/>
  <c r="G264" i="1"/>
  <c r="F264" i="1"/>
  <c r="C264" i="1"/>
  <c r="B264" i="1"/>
  <c r="H264" i="1"/>
  <c r="E264" i="1"/>
  <c r="D264" i="1"/>
  <c r="C273" i="1"/>
  <c r="B273" i="1"/>
  <c r="G261" i="1"/>
  <c r="H261" i="1"/>
  <c r="E261" i="1"/>
  <c r="D261" i="1"/>
  <c r="B261" i="1"/>
  <c r="F261" i="1"/>
  <c r="C261" i="1"/>
  <c r="H270" i="1"/>
  <c r="G270" i="1"/>
  <c r="F270" i="1"/>
  <c r="E270" i="1"/>
  <c r="C270" i="1"/>
  <c r="D270" i="1"/>
  <c r="B270" i="1"/>
  <c r="C258" i="1"/>
  <c r="C257" i="1" s="1"/>
  <c r="H258" i="1"/>
  <c r="H257" i="1" s="1"/>
  <c r="E258" i="1"/>
  <c r="E257" i="1" s="1"/>
  <c r="G258" i="1"/>
  <c r="G257" i="1" s="1"/>
  <c r="F258" i="1"/>
  <c r="F257" i="1" s="1"/>
  <c r="B258" i="1"/>
  <c r="B257" i="1" s="1"/>
  <c r="D258" i="1"/>
  <c r="D257" i="1" s="1"/>
</calcChain>
</file>

<file path=xl/sharedStrings.xml><?xml version="1.0" encoding="utf-8"?>
<sst xmlns="http://schemas.openxmlformats.org/spreadsheetml/2006/main" count="703" uniqueCount="30">
  <si>
    <t xml:space="preserve"> </t>
  </si>
  <si>
    <t>janvier</t>
  </si>
  <si>
    <t>lundi</t>
  </si>
  <si>
    <t>Notes :</t>
  </si>
  <si>
    <t>stage init classique</t>
  </si>
  <si>
    <t>we init/perf</t>
  </si>
  <si>
    <t>stage perf</t>
  </si>
  <si>
    <t>stage init par le Biplace</t>
  </si>
  <si>
    <t>VAP Item 3</t>
  </si>
  <si>
    <t>VAP Item 3 report</t>
  </si>
  <si>
    <t>VAP Item 4</t>
  </si>
  <si>
    <t>VAP Item 4 report</t>
  </si>
  <si>
    <t>stage pilotage</t>
  </si>
  <si>
    <t>voyage / itinérant</t>
  </si>
  <si>
    <t>VAP item 1 journée sécu</t>
  </si>
  <si>
    <t>VAP Item 2 reprise</t>
  </si>
  <si>
    <t>VAP Item 2 reprise report</t>
  </si>
  <si>
    <t>VAP item 1 tyrolienne</t>
  </si>
  <si>
    <t>VAP item 1 report tyrolienne</t>
  </si>
  <si>
    <t>Stage SIV</t>
  </si>
  <si>
    <t>Notes : ferrié : 1/04</t>
  </si>
  <si>
    <t>Notes : ferrié le 1/05 ; 8/05 ; 9/05 ; 20/05</t>
  </si>
  <si>
    <t>stage perf Pascal Barnier complet</t>
  </si>
  <si>
    <t>Wingstock</t>
  </si>
  <si>
    <t xml:space="preserve">stage perf </t>
  </si>
  <si>
    <t>stage init par le Biplace LDS complet</t>
  </si>
  <si>
    <t>Notes : ferrié le 14/07</t>
  </si>
  <si>
    <t>Notes : ferrié le 15/08</t>
  </si>
  <si>
    <t>Notes : ferrié le 1/11</t>
  </si>
  <si>
    <t>Notes : ferrié le 25/12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</si>
</sst>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[$-F800]dddd&quot;, &quot;mmmm\ dd&quot;, &quot;yyyy"/>
  </numFmts>
  <fonts count="16" x14ac:knownFonts="1">
    <font>
      <sz val="11"/>
      <name val="Century Schoolbook"/>
      <family val="2"/>
      <charset val="1"/>
    </font>
    <font>
      <sz val="11"/>
      <color rgb="FF000000"/>
      <name val="Century Schoolbook"/>
      <family val="2"/>
      <charset val="1"/>
    </font>
    <font>
      <sz val="16"/>
      <color rgb="FF000000"/>
      <name val="Century Schoolbook"/>
      <family val="2"/>
      <charset val="1"/>
    </font>
    <font>
      <sz val="11"/>
      <color rgb="FF0D0D0D"/>
      <name val="Century Schoolbook"/>
      <family val="2"/>
      <charset val="1"/>
    </font>
    <font>
      <b/>
      <sz val="28"/>
      <color rgb="FFFFFFFF"/>
      <name val="Century Schoolbook"/>
      <family val="2"/>
      <charset val="1"/>
    </font>
    <font>
      <sz val="38"/>
      <color rgb="FF0D0D0D"/>
      <name val="Century Schoolbook"/>
      <family val="1"/>
      <charset val="1"/>
    </font>
    <font>
      <sz val="36"/>
      <color rgb="FF2E75B6"/>
      <name val="Century Schoolbook"/>
      <family val="2"/>
      <charset val="1"/>
    </font>
    <font>
      <sz val="12"/>
      <color rgb="FF0D0D0D"/>
      <name val="Century Schoolbook"/>
      <family val="2"/>
      <charset val="1"/>
    </font>
    <font>
      <sz val="12"/>
      <color rgb="FF0D0D0D"/>
      <name val="Century Schoolbook"/>
      <family val="1"/>
      <charset val="1"/>
    </font>
    <font>
      <b/>
      <sz val="11"/>
      <color rgb="FFFFFFFF"/>
      <name val="Century Schoolbook"/>
      <family val="2"/>
      <charset val="1"/>
    </font>
    <font>
      <sz val="18"/>
      <color rgb="FF0D0D0D"/>
      <name val="Century Schoolbook"/>
      <family val="2"/>
      <charset val="1"/>
    </font>
    <font>
      <sz val="18"/>
      <color rgb="FF0D0D0D"/>
      <name val="Century Schoolbook"/>
      <family val="1"/>
      <charset val="1"/>
    </font>
    <font>
      <sz val="11"/>
      <color rgb="FF0D0D0D"/>
      <name val="Trebuchet MS"/>
      <family val="2"/>
      <charset val="1"/>
    </font>
    <font>
      <sz val="12"/>
      <color rgb="FF000000"/>
      <name val="Century Schoolbook"/>
      <family val="2"/>
      <charset val="1"/>
    </font>
    <font>
      <b/>
      <sz val="12"/>
      <color rgb="FF0D0D0D"/>
      <name val="Century Schoolbook"/>
      <family val="1"/>
      <charset val="1"/>
    </font>
    <font>
      <sz val="11"/>
      <name val="Century Schoolbook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2E75B6"/>
        <bgColor rgb="FF0066CC"/>
      </patternFill>
    </fill>
    <fill>
      <patternFill patternType="solid">
        <fgColor rgb="FF806000"/>
        <bgColor rgb="FF993300"/>
      </patternFill>
    </fill>
    <fill>
      <patternFill patternType="solid">
        <fgColor rgb="FFB4C7E7"/>
        <bgColor rgb="FF9DC3E6"/>
      </patternFill>
    </fill>
    <fill>
      <patternFill patternType="solid">
        <fgColor rgb="FFC5E0B4"/>
        <bgColor rgb="FFD9D9D9"/>
      </patternFill>
    </fill>
    <fill>
      <patternFill patternType="solid">
        <fgColor rgb="FFFFD966"/>
        <bgColor rgb="FFF8CBAD"/>
      </patternFill>
    </fill>
    <fill>
      <patternFill patternType="solid">
        <fgColor rgb="FFC55A11"/>
        <bgColor rgb="FF806000"/>
      </patternFill>
    </fill>
    <fill>
      <patternFill patternType="solid">
        <fgColor rgb="FF9DC3E6"/>
        <bgColor rgb="FFB4C7E7"/>
      </patternFill>
    </fill>
    <fill>
      <patternFill patternType="solid">
        <fgColor rgb="FF00A933"/>
        <bgColor rgb="FF008000"/>
      </patternFill>
    </fill>
    <fill>
      <patternFill patternType="solid">
        <fgColor rgb="FFFFFF00"/>
        <bgColor rgb="FFFFFF00"/>
      </patternFill>
    </fill>
    <fill>
      <patternFill patternType="solid">
        <fgColor rgb="FFF8CBAD"/>
        <bgColor rgb="FFF7D1D5"/>
      </patternFill>
    </fill>
    <fill>
      <patternFill patternType="solid">
        <fgColor rgb="FFBDD7EE"/>
        <bgColor rgb="FFB4C7E7"/>
      </patternFill>
    </fill>
    <fill>
      <patternFill patternType="solid">
        <fgColor rgb="FFF7D1D5"/>
        <bgColor rgb="FFF8CBAD"/>
      </patternFill>
    </fill>
    <fill>
      <patternFill patternType="solid">
        <fgColor rgb="FFADB9CA"/>
        <bgColor rgb="FF9DC3E6"/>
      </patternFill>
    </fill>
    <fill>
      <patternFill patternType="solid">
        <fgColor theme="0"/>
        <bgColor rgb="FFB4C7E7"/>
      </patternFill>
    </fill>
    <fill>
      <patternFill patternType="solid">
        <fgColor theme="0"/>
        <bgColor rgb="FFFFFF00"/>
      </patternFill>
    </fill>
    <fill>
      <patternFill patternType="solid">
        <fgColor rgb="FFFFFF00"/>
        <bgColor rgb="FFB4C7E7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8000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806000"/>
      </patternFill>
    </fill>
  </fills>
  <borders count="59">
    <border>
      <left/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/>
      <right style="thick">
        <color rgb="FFFFFFFF"/>
      </right>
      <top/>
      <bottom/>
      <diagonal/>
    </border>
    <border>
      <left style="thin">
        <color rgb="FFB4C7E7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 style="thin">
        <color rgb="FFB4C7E7"/>
      </top>
      <bottom/>
      <diagonal/>
    </border>
    <border>
      <left/>
      <right/>
      <top style="thin">
        <color rgb="FFB4C7E7"/>
      </top>
      <bottom/>
      <diagonal/>
    </border>
    <border>
      <left style="thin">
        <color rgb="FFB4C7E7"/>
      </left>
      <right/>
      <top/>
      <bottom/>
      <diagonal/>
    </border>
    <border>
      <left/>
      <right style="thin">
        <color rgb="FFB4C7E7"/>
      </right>
      <top/>
      <bottom/>
      <diagonal/>
    </border>
    <border>
      <left style="thin">
        <color rgb="FFB4C7E7"/>
      </left>
      <right style="thin">
        <color rgb="FFB4C7E7"/>
      </right>
      <top/>
      <bottom style="thin">
        <color rgb="FFB4C7E7"/>
      </bottom>
      <diagonal/>
    </border>
    <border>
      <left/>
      <right/>
      <top/>
      <bottom style="thin">
        <color rgb="FFB4C7E7"/>
      </bottom>
      <diagonal/>
    </border>
    <border>
      <left style="thin">
        <color rgb="FFC5E0B4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 style="thin">
        <color rgb="FFC5E0B4"/>
      </top>
      <bottom/>
      <diagonal/>
    </border>
    <border>
      <left/>
      <right/>
      <top style="thin">
        <color rgb="FFC5E0B4"/>
      </top>
      <bottom/>
      <diagonal/>
    </border>
    <border>
      <left style="thin">
        <color rgb="FFF8CBAD"/>
      </left>
      <right style="thin">
        <color rgb="FFF8CBAD"/>
      </right>
      <top/>
      <bottom/>
      <diagonal/>
    </border>
    <border>
      <left style="thin">
        <color rgb="FFC5E0B4"/>
      </left>
      <right/>
      <top/>
      <bottom/>
      <diagonal/>
    </border>
    <border>
      <left/>
      <right style="thin">
        <color rgb="FFC5E0B4"/>
      </right>
      <top/>
      <bottom/>
      <diagonal/>
    </border>
    <border>
      <left style="thin">
        <color rgb="FFC5E0B4"/>
      </left>
      <right style="thin">
        <color rgb="FFC5E0B4"/>
      </right>
      <top/>
      <bottom style="thin">
        <color rgb="FFC5E0B4"/>
      </bottom>
      <diagonal/>
    </border>
    <border>
      <left/>
      <right/>
      <top/>
      <bottom style="thin">
        <color rgb="FFC5E0B4"/>
      </bottom>
      <diagonal/>
    </border>
    <border>
      <left style="thin">
        <color rgb="FFF8CBAD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8CBAD"/>
      </right>
      <top/>
      <bottom/>
      <diagonal/>
    </border>
    <border>
      <left style="thin">
        <color rgb="FFF8CBAD"/>
      </left>
      <right style="thin">
        <color rgb="FFF8CBAD"/>
      </right>
      <top style="thin">
        <color rgb="FFF8CBAD"/>
      </top>
      <bottom/>
      <diagonal/>
    </border>
    <border>
      <left/>
      <right/>
      <top style="thin">
        <color rgb="FFF8CBAD"/>
      </top>
      <bottom/>
      <diagonal/>
    </border>
    <border>
      <left style="thin">
        <color rgb="FFF8CBAD"/>
      </left>
      <right/>
      <top/>
      <bottom/>
      <diagonal/>
    </border>
    <border>
      <left/>
      <right style="thin">
        <color rgb="FFF8CBAD"/>
      </right>
      <top/>
      <bottom/>
      <diagonal/>
    </border>
    <border>
      <left style="thin">
        <color rgb="FFF8CBAD"/>
      </left>
      <right style="thin">
        <color rgb="FFF8CBAD"/>
      </right>
      <top/>
      <bottom style="thin">
        <color rgb="FFF8CBAD"/>
      </bottom>
      <diagonal/>
    </border>
    <border>
      <left/>
      <right/>
      <top/>
      <bottom style="thin">
        <color rgb="FFF8CBAD"/>
      </bottom>
      <diagonal/>
    </border>
    <border>
      <left style="thin">
        <color rgb="FFDBDBDB"/>
      </left>
      <right style="thin">
        <color rgb="FFDBDBDB"/>
      </right>
      <top/>
      <bottom/>
      <diagonal/>
    </border>
    <border>
      <left style="thin">
        <color rgb="FFDBDBDB"/>
      </left>
      <right style="thin">
        <color rgb="FFDBDBDB"/>
      </right>
      <top/>
      <bottom style="thin">
        <color rgb="FFDBDBDB"/>
      </bottom>
      <diagonal/>
    </border>
    <border>
      <left style="thin">
        <color rgb="FFDBDBDB"/>
      </left>
      <right style="thin">
        <color rgb="FFDBDBDB"/>
      </right>
      <top style="thin">
        <color rgb="FFDBDBDB"/>
      </top>
      <bottom/>
      <diagonal/>
    </border>
    <border>
      <left/>
      <right/>
      <top style="thin">
        <color rgb="FFDBDBDB"/>
      </top>
      <bottom/>
      <diagonal/>
    </border>
    <border>
      <left style="thin">
        <color rgb="FFDBDBDB"/>
      </left>
      <right/>
      <top/>
      <bottom/>
      <diagonal/>
    </border>
    <border>
      <left/>
      <right style="thin">
        <color rgb="FFDBDBDB"/>
      </right>
      <top/>
      <bottom/>
      <diagonal/>
    </border>
    <border>
      <left style="thin">
        <color rgb="FFBDD7EE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 style="thin">
        <color rgb="FFBDD7EE"/>
      </top>
      <bottom/>
      <diagonal/>
    </border>
    <border>
      <left/>
      <right/>
      <top style="thin">
        <color rgb="FFBDD7EE"/>
      </top>
      <bottom/>
      <diagonal/>
    </border>
    <border>
      <left style="thin">
        <color rgb="FFBDD7EE"/>
      </left>
      <right/>
      <top/>
      <bottom/>
      <diagonal/>
    </border>
    <border>
      <left/>
      <right style="thin">
        <color rgb="FFBDD7EE"/>
      </right>
      <top/>
      <bottom/>
      <diagonal/>
    </border>
    <border>
      <left style="thin">
        <color rgb="FFBDD7EE"/>
      </left>
      <right style="thin">
        <color rgb="FFBDD7EE"/>
      </right>
      <top/>
      <bottom style="thin">
        <color rgb="FFBDD7EE"/>
      </bottom>
      <diagonal/>
    </border>
    <border>
      <left/>
      <right/>
      <top/>
      <bottom style="thin">
        <color rgb="FFBDD7EE"/>
      </bottom>
      <diagonal/>
    </border>
    <border>
      <left style="thin">
        <color rgb="FFB4C7E7"/>
      </left>
      <right/>
      <top/>
      <bottom style="thin">
        <color rgb="FFB4C7E7"/>
      </bottom>
      <diagonal/>
    </border>
    <border>
      <left/>
      <right style="thin">
        <color rgb="FFB4C7E7"/>
      </right>
      <top/>
      <bottom style="thin">
        <color rgb="FFB4C7E7"/>
      </bottom>
      <diagonal/>
    </border>
    <border>
      <left style="thin">
        <color rgb="FFADB9CA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ADB9CA"/>
      </right>
      <top/>
      <bottom/>
      <diagonal/>
    </border>
    <border>
      <left style="thin">
        <color rgb="FFADB9CA"/>
      </left>
      <right style="thin">
        <color rgb="FFADB9CA"/>
      </right>
      <top/>
      <bottom/>
      <diagonal/>
    </border>
    <border>
      <left style="thin">
        <color rgb="FFADB9CA"/>
      </left>
      <right style="thin">
        <color rgb="FFADB9CA"/>
      </right>
      <top/>
      <bottom style="thin">
        <color rgb="FFADB9CA"/>
      </bottom>
      <diagonal/>
    </border>
    <border>
      <left style="thin">
        <color rgb="FFADB9CA"/>
      </left>
      <right style="thin">
        <color rgb="FFADB9CA"/>
      </right>
      <top style="thin">
        <color rgb="FFADB9CA"/>
      </top>
      <bottom/>
      <diagonal/>
    </border>
    <border>
      <left/>
      <right/>
      <top style="thin">
        <color rgb="FFADB9CA"/>
      </top>
      <bottom/>
      <diagonal/>
    </border>
    <border>
      <left/>
      <right style="thin">
        <color rgb="FFADB9CA"/>
      </right>
      <top/>
      <bottom/>
      <diagonal/>
    </border>
    <border>
      <left/>
      <right/>
      <top/>
      <bottom style="thin">
        <color rgb="FFADB9CA"/>
      </bottom>
      <diagonal/>
    </border>
    <border>
      <left/>
      <right style="thin">
        <color rgb="FFADB9CA"/>
      </right>
      <top/>
      <bottom style="thin">
        <color rgb="FFADB9CA"/>
      </bottom>
      <diagonal/>
    </border>
  </borders>
  <cellStyleXfs count="9">
    <xf numFmtId="0" fontId="0" fillId="0" borderId="0"/>
    <xf numFmtId="164" fontId="1" fillId="0" borderId="1" applyProtection="0">
      <alignment horizontal="left" vertical="top" wrapText="1" indent="1"/>
    </xf>
    <xf numFmtId="0" fontId="15" fillId="0" borderId="2" applyProtection="0">
      <alignment horizontal="left" vertical="center" wrapText="1" indent="1"/>
    </xf>
    <xf numFmtId="164" fontId="2" fillId="0" borderId="3" applyProtection="0">
      <alignment horizontal="left" vertical="center" wrapText="1" indent="1"/>
    </xf>
    <xf numFmtId="0" fontId="1" fillId="0" borderId="0" applyProtection="0">
      <alignment horizontal="left" vertical="top" wrapText="1" indent="1"/>
    </xf>
    <xf numFmtId="0" fontId="4" fillId="2" borderId="0" applyBorder="0" applyProtection="0">
      <alignment horizontal="center"/>
    </xf>
    <xf numFmtId="0" fontId="6" fillId="0" borderId="0" applyProtection="0">
      <alignment horizontal="left" indent="15"/>
    </xf>
    <xf numFmtId="0" fontId="9" fillId="3" borderId="4" applyProtection="0">
      <alignment horizontal="left" vertical="center" indent="1"/>
    </xf>
    <xf numFmtId="0" fontId="9" fillId="2" borderId="4" applyProtection="0">
      <alignment horizontal="left" indent="1"/>
    </xf>
  </cellStyleXfs>
  <cellXfs count="149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5" applyFont="1" applyFill="1" applyBorder="1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0" fontId="8" fillId="4" borderId="6" xfId="8" applyFont="1" applyFill="1" applyBorder="1" applyAlignment="1" applyProtection="1">
      <alignment horizontal="center" vertical="center"/>
    </xf>
    <xf numFmtId="0" fontId="8" fillId="4" borderId="6" xfId="7" applyFont="1" applyFill="1" applyBorder="1" applyAlignment="1" applyProtection="1">
      <alignment horizontal="center" vertical="center"/>
    </xf>
    <xf numFmtId="0" fontId="8" fillId="4" borderId="7" xfId="7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center" vertical="center"/>
    </xf>
    <xf numFmtId="164" fontId="11" fillId="0" borderId="8" xfId="3" applyFont="1" applyBorder="1" applyAlignment="1" applyProtection="1">
      <alignment horizontal="center" vertical="center" wrapText="1"/>
    </xf>
    <xf numFmtId="164" fontId="11" fillId="0" borderId="0" xfId="3" applyFont="1" applyBorder="1" applyAlignment="1" applyProtection="1">
      <alignment horizontal="center" vertical="center" wrapText="1"/>
    </xf>
    <xf numFmtId="164" fontId="8" fillId="0" borderId="8" xfId="3" applyFont="1" applyBorder="1" applyAlignment="1" applyProtection="1">
      <alignment horizontal="center" vertical="center" wrapText="1"/>
    </xf>
    <xf numFmtId="164" fontId="8" fillId="0" borderId="0" xfId="3" applyFont="1" applyBorder="1" applyAlignment="1" applyProtection="1">
      <alignment horizontal="center" vertical="center" wrapText="1"/>
    </xf>
    <xf numFmtId="164" fontId="11" fillId="0" borderId="9" xfId="3" applyFont="1" applyBorder="1" applyAlignment="1" applyProtection="1">
      <alignment horizontal="center" vertical="center" wrapText="1"/>
    </xf>
    <xf numFmtId="164" fontId="11" fillId="0" borderId="10" xfId="3" applyFont="1" applyBorder="1" applyAlignment="1" applyProtection="1">
      <alignment horizontal="center" vertical="center" wrapText="1"/>
    </xf>
    <xf numFmtId="0" fontId="8" fillId="0" borderId="11" xfId="2" applyFont="1" applyBorder="1" applyAlignment="1" applyProtection="1">
      <alignment horizontal="center" vertical="center" wrapText="1"/>
    </xf>
    <xf numFmtId="0" fontId="8" fillId="0" borderId="0" xfId="2" applyFont="1" applyBorder="1" applyAlignment="1" applyProtection="1">
      <alignment horizontal="center" vertical="center" wrapText="1"/>
    </xf>
    <xf numFmtId="0" fontId="8" fillId="0" borderId="12" xfId="2" applyFont="1" applyBorder="1" applyAlignment="1" applyProtection="1">
      <alignment horizontal="center" vertical="center" wrapText="1"/>
    </xf>
    <xf numFmtId="0" fontId="8" fillId="0" borderId="13" xfId="1" applyNumberFormat="1" applyFont="1" applyBorder="1" applyAlignment="1" applyProtection="1">
      <alignment horizontal="center" vertical="center" wrapText="1"/>
    </xf>
    <xf numFmtId="0" fontId="8" fillId="0" borderId="14" xfId="1" applyNumberFormat="1" applyFont="1" applyBorder="1" applyAlignment="1" applyProtection="1">
      <alignment horizontal="center" vertical="center" wrapText="1"/>
    </xf>
    <xf numFmtId="0" fontId="12" fillId="0" borderId="0" xfId="1" applyNumberFormat="1" applyFont="1" applyBorder="1" applyAlignment="1" applyProtection="1">
      <alignment horizontal="center" vertical="center" wrapText="1"/>
    </xf>
    <xf numFmtId="0" fontId="12" fillId="0" borderId="0" xfId="4" applyFont="1" applyAlignment="1" applyProtection="1">
      <alignment horizontal="center" vertical="center" wrapText="1"/>
    </xf>
    <xf numFmtId="0" fontId="7" fillId="5" borderId="15" xfId="7" applyFont="1" applyFill="1" applyBorder="1" applyAlignment="1" applyProtection="1">
      <alignment horizontal="center" vertical="center"/>
    </xf>
    <xf numFmtId="0" fontId="7" fillId="5" borderId="6" xfId="8" applyFont="1" applyFill="1" applyBorder="1" applyAlignment="1" applyProtection="1">
      <alignment horizontal="center" vertical="center"/>
    </xf>
    <xf numFmtId="0" fontId="7" fillId="5" borderId="6" xfId="7" applyFont="1" applyFill="1" applyBorder="1" applyAlignment="1" applyProtection="1">
      <alignment horizontal="center" vertical="center"/>
    </xf>
    <xf numFmtId="0" fontId="7" fillId="5" borderId="16" xfId="7" applyFont="1" applyFill="1" applyBorder="1" applyAlignment="1" applyProtection="1">
      <alignment horizontal="center" vertical="center"/>
    </xf>
    <xf numFmtId="164" fontId="10" fillId="0" borderId="17" xfId="3" applyFont="1" applyBorder="1" applyAlignment="1" applyProtection="1">
      <alignment horizontal="center" vertical="center" wrapText="1"/>
    </xf>
    <xf numFmtId="164" fontId="10" fillId="0" borderId="0" xfId="3" applyFont="1" applyBorder="1" applyAlignment="1" applyProtection="1">
      <alignment horizontal="center" vertical="center" wrapText="1"/>
    </xf>
    <xf numFmtId="164" fontId="7" fillId="0" borderId="17" xfId="3" applyFont="1" applyBorder="1" applyAlignment="1" applyProtection="1">
      <alignment horizontal="center" vertical="center" wrapText="1"/>
    </xf>
    <xf numFmtId="164" fontId="7" fillId="0" borderId="0" xfId="3" applyFont="1" applyBorder="1" applyAlignment="1" applyProtection="1">
      <alignment horizontal="center" vertical="center" wrapText="1"/>
    </xf>
    <xf numFmtId="0" fontId="7" fillId="0" borderId="17" xfId="1" applyNumberFormat="1" applyFont="1" applyBorder="1" applyAlignment="1" applyProtection="1">
      <alignment horizontal="center" vertical="center" wrapText="1"/>
    </xf>
    <xf numFmtId="0" fontId="7" fillId="0" borderId="0" xfId="1" applyNumberFormat="1" applyFont="1" applyBorder="1" applyAlignment="1" applyProtection="1">
      <alignment horizontal="center" vertical="center" wrapText="1"/>
    </xf>
    <xf numFmtId="164" fontId="10" fillId="0" borderId="18" xfId="3" applyFont="1" applyBorder="1" applyAlignment="1" applyProtection="1">
      <alignment horizontal="center" vertical="center" wrapText="1"/>
    </xf>
    <xf numFmtId="164" fontId="10" fillId="0" borderId="19" xfId="3" applyFont="1" applyBorder="1" applyAlignment="1" applyProtection="1">
      <alignment horizontal="center" vertical="center" wrapText="1"/>
    </xf>
    <xf numFmtId="164" fontId="7" fillId="6" borderId="20" xfId="3" applyFont="1" applyFill="1" applyBorder="1" applyAlignment="1" applyProtection="1">
      <alignment horizontal="center" vertical="center" wrapText="1"/>
    </xf>
    <xf numFmtId="164" fontId="7" fillId="7" borderId="0" xfId="3" applyFont="1" applyFill="1" applyBorder="1" applyAlignment="1" applyProtection="1">
      <alignment horizontal="center" vertical="center" wrapText="1"/>
    </xf>
    <xf numFmtId="0" fontId="7" fillId="8" borderId="17" xfId="1" applyNumberFormat="1" applyFont="1" applyFill="1" applyBorder="1" applyAlignment="1" applyProtection="1">
      <alignment horizontal="center" vertical="center" wrapText="1"/>
    </xf>
    <xf numFmtId="164" fontId="7" fillId="9" borderId="20" xfId="3" applyFont="1" applyFill="1" applyBorder="1" applyAlignment="1" applyProtection="1">
      <alignment horizontal="center" vertical="center" wrapText="1"/>
    </xf>
    <xf numFmtId="0" fontId="7" fillId="10" borderId="0" xfId="1" applyNumberFormat="1" applyFont="1" applyFill="1" applyBorder="1" applyAlignment="1" applyProtection="1">
      <alignment horizontal="center" vertical="center" wrapText="1"/>
    </xf>
    <xf numFmtId="165" fontId="7" fillId="0" borderId="21" xfId="2" applyNumberFormat="1" applyFont="1" applyBorder="1" applyAlignment="1" applyProtection="1">
      <alignment horizontal="center" vertical="center" wrapText="1"/>
    </xf>
    <xf numFmtId="165" fontId="7" fillId="0" borderId="0" xfId="2" applyNumberFormat="1" applyFont="1" applyBorder="1" applyAlignment="1" applyProtection="1">
      <alignment horizontal="center" vertical="center" wrapText="1"/>
    </xf>
    <xf numFmtId="165" fontId="7" fillId="0" borderId="22" xfId="2" applyNumberFormat="1" applyFont="1" applyBorder="1" applyAlignment="1" applyProtection="1">
      <alignment horizontal="center" vertical="center" wrapText="1"/>
    </xf>
    <xf numFmtId="0" fontId="7" fillId="0" borderId="23" xfId="1" applyNumberFormat="1" applyFont="1" applyBorder="1" applyAlignment="1" applyProtection="1">
      <alignment horizontal="center" vertical="center" wrapText="1"/>
    </xf>
    <xf numFmtId="0" fontId="7" fillId="0" borderId="24" xfId="1" applyNumberFormat="1" applyFont="1" applyBorder="1" applyAlignment="1" applyProtection="1">
      <alignment horizontal="center" vertical="center" wrapText="1"/>
    </xf>
    <xf numFmtId="0" fontId="7" fillId="11" borderId="25" xfId="7" applyFont="1" applyFill="1" applyBorder="1" applyAlignment="1" applyProtection="1">
      <alignment horizontal="center" vertical="center"/>
    </xf>
    <xf numFmtId="0" fontId="7" fillId="11" borderId="6" xfId="8" applyFont="1" applyFill="1" applyBorder="1" applyAlignment="1" applyProtection="1">
      <alignment horizontal="center" vertical="center"/>
    </xf>
    <xf numFmtId="0" fontId="7" fillId="11" borderId="6" xfId="7" applyFont="1" applyFill="1" applyBorder="1" applyAlignment="1" applyProtection="1">
      <alignment horizontal="center" vertical="center"/>
    </xf>
    <xf numFmtId="0" fontId="7" fillId="11" borderId="26" xfId="7" applyFont="1" applyFill="1" applyBorder="1" applyAlignment="1" applyProtection="1">
      <alignment horizontal="center" vertical="center"/>
    </xf>
    <xf numFmtId="164" fontId="10" fillId="0" borderId="20" xfId="3" applyFont="1" applyBorder="1" applyAlignment="1" applyProtection="1">
      <alignment horizontal="center" vertical="center" wrapText="1"/>
    </xf>
    <xf numFmtId="0" fontId="7" fillId="8" borderId="20" xfId="1" applyNumberFormat="1" applyFont="1" applyFill="1" applyBorder="1" applyAlignment="1" applyProtection="1">
      <alignment horizontal="center" vertical="center" wrapText="1"/>
    </xf>
    <xf numFmtId="0" fontId="7" fillId="10" borderId="20" xfId="1" applyNumberFormat="1" applyFont="1" applyFill="1" applyBorder="1" applyAlignment="1" applyProtection="1">
      <alignment horizontal="center" vertical="center" wrapText="1"/>
    </xf>
    <xf numFmtId="164" fontId="10" fillId="0" borderId="27" xfId="3" applyFont="1" applyBorder="1" applyAlignment="1" applyProtection="1">
      <alignment horizontal="center" vertical="center" wrapText="1"/>
    </xf>
    <xf numFmtId="164" fontId="10" fillId="0" borderId="28" xfId="3" applyFont="1" applyBorder="1" applyAlignment="1" applyProtection="1">
      <alignment horizontal="center" vertical="center" wrapText="1"/>
    </xf>
    <xf numFmtId="0" fontId="7" fillId="0" borderId="20" xfId="1" applyNumberFormat="1" applyFont="1" applyBorder="1" applyAlignment="1" applyProtection="1">
      <alignment horizontal="center" vertical="center" wrapText="1"/>
    </xf>
    <xf numFmtId="164" fontId="13" fillId="7" borderId="0" xfId="3" applyFont="1" applyFill="1" applyBorder="1" applyAlignment="1" applyProtection="1">
      <alignment horizontal="center" vertical="center" wrapText="1"/>
    </xf>
    <xf numFmtId="164" fontId="7" fillId="0" borderId="20" xfId="3" applyFont="1" applyBorder="1" applyAlignment="1" applyProtection="1">
      <alignment horizontal="center" vertical="center" wrapText="1"/>
    </xf>
    <xf numFmtId="165" fontId="7" fillId="0" borderId="29" xfId="2" applyNumberFormat="1" applyFont="1" applyBorder="1" applyAlignment="1" applyProtection="1">
      <alignment horizontal="center" vertical="center" wrapText="1"/>
    </xf>
    <xf numFmtId="165" fontId="7" fillId="0" borderId="30" xfId="2" applyNumberFormat="1" applyFont="1" applyBorder="1" applyAlignment="1" applyProtection="1">
      <alignment horizontal="center" vertical="center" wrapText="1"/>
    </xf>
    <xf numFmtId="0" fontId="7" fillId="0" borderId="31" xfId="1" applyNumberFormat="1" applyFont="1" applyBorder="1" applyAlignment="1" applyProtection="1">
      <alignment horizontal="center" vertical="center" wrapText="1"/>
    </xf>
    <xf numFmtId="0" fontId="7" fillId="0" borderId="32" xfId="1" applyNumberFormat="1" applyFont="1" applyBorder="1" applyAlignment="1" applyProtection="1">
      <alignment horizontal="center" vertical="center" wrapText="1"/>
    </xf>
    <xf numFmtId="0" fontId="7" fillId="4" borderId="5" xfId="7" applyFont="1" applyFill="1" applyBorder="1" applyAlignment="1" applyProtection="1">
      <alignment horizontal="center" vertical="center"/>
    </xf>
    <xf numFmtId="0" fontId="7" fillId="4" borderId="6" xfId="8" applyFont="1" applyFill="1" applyBorder="1" applyAlignment="1" applyProtection="1">
      <alignment horizontal="center" vertical="center"/>
    </xf>
    <xf numFmtId="0" fontId="7" fillId="4" borderId="6" xfId="7" applyFont="1" applyFill="1" applyBorder="1" applyAlignment="1" applyProtection="1">
      <alignment horizontal="center" vertical="center"/>
    </xf>
    <xf numFmtId="0" fontId="7" fillId="4" borderId="7" xfId="7" applyFont="1" applyFill="1" applyBorder="1" applyAlignment="1" applyProtection="1">
      <alignment horizontal="center" vertical="center"/>
    </xf>
    <xf numFmtId="164" fontId="10" fillId="0" borderId="8" xfId="3" applyFont="1" applyBorder="1" applyAlignment="1" applyProtection="1">
      <alignment horizontal="center" vertical="center" wrapText="1"/>
    </xf>
    <xf numFmtId="0" fontId="7" fillId="8" borderId="0" xfId="1" applyNumberFormat="1" applyFont="1" applyFill="1" applyBorder="1" applyAlignment="1" applyProtection="1">
      <alignment horizontal="center" vertical="center" wrapText="1"/>
    </xf>
    <xf numFmtId="164" fontId="10" fillId="0" borderId="9" xfId="3" applyFont="1" applyBorder="1" applyAlignment="1" applyProtection="1">
      <alignment horizontal="center" vertical="center" wrapText="1"/>
    </xf>
    <xf numFmtId="164" fontId="10" fillId="0" borderId="10" xfId="3" applyFont="1" applyBorder="1" applyAlignment="1" applyProtection="1">
      <alignment horizontal="center" vertical="center" wrapText="1"/>
    </xf>
    <xf numFmtId="0" fontId="0" fillId="10" borderId="0" xfId="0" applyFill="1" applyAlignment="1">
      <alignment horizontal="center"/>
    </xf>
    <xf numFmtId="0" fontId="7" fillId="0" borderId="8" xfId="1" applyNumberFormat="1" applyFont="1" applyBorder="1" applyAlignment="1" applyProtection="1">
      <alignment horizontal="center" vertical="center" wrapText="1"/>
    </xf>
    <xf numFmtId="164" fontId="7" fillId="0" borderId="8" xfId="3" applyFont="1" applyBorder="1" applyAlignment="1" applyProtection="1">
      <alignment horizontal="center" vertical="center" wrapText="1"/>
    </xf>
    <xf numFmtId="165" fontId="7" fillId="0" borderId="11" xfId="2" applyNumberFormat="1" applyFont="1" applyBorder="1" applyAlignment="1" applyProtection="1">
      <alignment horizontal="center" vertical="center" wrapText="1"/>
    </xf>
    <xf numFmtId="165" fontId="7" fillId="0" borderId="12" xfId="2" applyNumberFormat="1" applyFont="1" applyBorder="1" applyAlignment="1" applyProtection="1">
      <alignment horizontal="center" vertical="center" wrapText="1"/>
    </xf>
    <xf numFmtId="0" fontId="7" fillId="0" borderId="13" xfId="1" applyNumberFormat="1" applyFont="1" applyBorder="1" applyAlignment="1" applyProtection="1">
      <alignment horizontal="center" vertical="center" wrapText="1"/>
    </xf>
    <xf numFmtId="0" fontId="7" fillId="0" borderId="14" xfId="1" applyNumberFormat="1" applyFont="1" applyBorder="1" applyAlignment="1" applyProtection="1">
      <alignment horizontal="center" vertical="center" wrapText="1"/>
    </xf>
    <xf numFmtId="164" fontId="11" fillId="0" borderId="33" xfId="3" applyFont="1" applyBorder="1" applyAlignment="1" applyProtection="1">
      <alignment horizontal="center" vertical="center" wrapText="1"/>
    </xf>
    <xf numFmtId="0" fontId="8" fillId="0" borderId="0" xfId="1" applyNumberFormat="1" applyFont="1" applyBorder="1" applyAlignment="1" applyProtection="1">
      <alignment horizontal="center" vertical="center" wrapText="1"/>
    </xf>
    <xf numFmtId="164" fontId="8" fillId="7" borderId="0" xfId="3" applyFont="1" applyFill="1" applyBorder="1" applyAlignment="1" applyProtection="1">
      <alignment horizontal="center" vertical="center" wrapText="1"/>
    </xf>
    <xf numFmtId="164" fontId="8" fillId="8" borderId="33" xfId="3" applyFont="1" applyFill="1" applyBorder="1" applyAlignment="1" applyProtection="1">
      <alignment horizontal="center" vertical="center" wrapText="1"/>
    </xf>
    <xf numFmtId="0" fontId="14" fillId="0" borderId="34" xfId="1" applyNumberFormat="1" applyFont="1" applyBorder="1" applyAlignment="1" applyProtection="1">
      <alignment horizontal="center" vertical="center" wrapText="1"/>
    </xf>
    <xf numFmtId="164" fontId="11" fillId="0" borderId="35" xfId="3" applyFont="1" applyBorder="1" applyAlignment="1" applyProtection="1">
      <alignment horizontal="center" vertical="center" wrapText="1"/>
    </xf>
    <xf numFmtId="164" fontId="11" fillId="0" borderId="36" xfId="3" applyFont="1" applyBorder="1" applyAlignment="1" applyProtection="1">
      <alignment horizontal="center" vertical="center" wrapText="1"/>
    </xf>
    <xf numFmtId="165" fontId="8" fillId="0" borderId="37" xfId="2" applyNumberFormat="1" applyFont="1" applyBorder="1" applyAlignment="1" applyProtection="1">
      <alignment horizontal="center" vertical="center" wrapText="1"/>
    </xf>
    <xf numFmtId="165" fontId="8" fillId="0" borderId="0" xfId="2" applyNumberFormat="1" applyFont="1" applyBorder="1" applyAlignment="1" applyProtection="1">
      <alignment horizontal="center" vertical="center" wrapText="1"/>
    </xf>
    <xf numFmtId="165" fontId="8" fillId="0" borderId="38" xfId="2" applyNumberFormat="1" applyFont="1" applyBorder="1" applyAlignment="1" applyProtection="1">
      <alignment horizontal="center" vertical="center" wrapText="1"/>
    </xf>
    <xf numFmtId="0" fontId="7" fillId="12" borderId="39" xfId="7" applyFont="1" applyFill="1" applyBorder="1" applyAlignment="1" applyProtection="1">
      <alignment horizontal="center" vertical="center"/>
    </xf>
    <xf numFmtId="0" fontId="7" fillId="12" borderId="6" xfId="8" applyFont="1" applyFill="1" applyBorder="1" applyAlignment="1" applyProtection="1">
      <alignment horizontal="center" vertical="center"/>
    </xf>
    <xf numFmtId="0" fontId="7" fillId="12" borderId="6" xfId="7" applyFont="1" applyFill="1" applyBorder="1" applyAlignment="1" applyProtection="1">
      <alignment horizontal="center" vertical="center"/>
    </xf>
    <xf numFmtId="0" fontId="7" fillId="12" borderId="40" xfId="7" applyFont="1" applyFill="1" applyBorder="1" applyAlignment="1" applyProtection="1">
      <alignment horizontal="center" vertical="center"/>
    </xf>
    <xf numFmtId="164" fontId="10" fillId="0" borderId="41" xfId="3" applyFont="1" applyBorder="1" applyAlignment="1" applyProtection="1">
      <alignment horizontal="center" vertical="center" wrapText="1"/>
    </xf>
    <xf numFmtId="0" fontId="8" fillId="8" borderId="0" xfId="1" applyNumberFormat="1" applyFont="1" applyFill="1" applyBorder="1" applyAlignment="1" applyProtection="1">
      <alignment horizontal="center" vertical="center" wrapText="1"/>
    </xf>
    <xf numFmtId="0" fontId="8" fillId="0" borderId="41" xfId="1" applyNumberFormat="1" applyFont="1" applyBorder="1" applyAlignment="1" applyProtection="1">
      <alignment horizontal="center" vertical="center" wrapText="1"/>
    </xf>
    <xf numFmtId="164" fontId="10" fillId="0" borderId="42" xfId="3" applyFont="1" applyBorder="1" applyAlignment="1" applyProtection="1">
      <alignment horizontal="center" vertical="center" wrapText="1"/>
    </xf>
    <xf numFmtId="164" fontId="10" fillId="0" borderId="43" xfId="3" applyFont="1" applyBorder="1" applyAlignment="1" applyProtection="1">
      <alignment horizontal="center" vertical="center" wrapText="1"/>
    </xf>
    <xf numFmtId="164" fontId="14" fillId="13" borderId="0" xfId="3" applyFont="1" applyFill="1" applyBorder="1" applyAlignment="1" applyProtection="1">
      <alignment horizontal="center" vertical="center" wrapText="1"/>
    </xf>
    <xf numFmtId="164" fontId="8" fillId="0" borderId="41" xfId="3" applyFont="1" applyBorder="1" applyAlignment="1" applyProtection="1">
      <alignment horizontal="center" vertical="center" wrapText="1"/>
    </xf>
    <xf numFmtId="165" fontId="8" fillId="0" borderId="44" xfId="2" applyNumberFormat="1" applyFont="1" applyBorder="1" applyAlignment="1" applyProtection="1">
      <alignment horizontal="center" vertical="center" wrapText="1"/>
    </xf>
    <xf numFmtId="165" fontId="8" fillId="0" borderId="45" xfId="2" applyNumberFormat="1" applyFont="1" applyBorder="1" applyAlignment="1" applyProtection="1">
      <alignment horizontal="center" vertical="center" wrapText="1"/>
    </xf>
    <xf numFmtId="0" fontId="8" fillId="0" borderId="46" xfId="1" applyNumberFormat="1" applyFont="1" applyBorder="1" applyAlignment="1" applyProtection="1">
      <alignment horizontal="center" vertical="center" wrapText="1"/>
    </xf>
    <xf numFmtId="0" fontId="8" fillId="0" borderId="47" xfId="1" applyNumberFormat="1" applyFont="1" applyBorder="1" applyAlignment="1" applyProtection="1">
      <alignment horizontal="center" vertical="center" wrapText="1"/>
    </xf>
    <xf numFmtId="164" fontId="7" fillId="0" borderId="11" xfId="3" applyFont="1" applyBorder="1" applyAlignment="1" applyProtection="1">
      <alignment horizontal="center" vertical="center" wrapText="1"/>
    </xf>
    <xf numFmtId="164" fontId="7" fillId="0" borderId="12" xfId="3" applyFont="1" applyBorder="1" applyAlignment="1" applyProtection="1">
      <alignment horizontal="center" vertical="center" wrapText="1"/>
    </xf>
    <xf numFmtId="0" fontId="7" fillId="0" borderId="48" xfId="1" applyNumberFormat="1" applyFont="1" applyBorder="1" applyAlignment="1" applyProtection="1">
      <alignment horizontal="center" vertical="center" wrapText="1"/>
    </xf>
    <xf numFmtId="0" fontId="7" fillId="0" borderId="49" xfId="1" applyNumberFormat="1" applyFont="1" applyBorder="1" applyAlignment="1" applyProtection="1">
      <alignment horizontal="center" vertical="center" wrapText="1"/>
    </xf>
    <xf numFmtId="0" fontId="7" fillId="14" borderId="50" xfId="7" applyFont="1" applyFill="1" applyBorder="1" applyAlignment="1" applyProtection="1">
      <alignment horizontal="center" vertical="center"/>
    </xf>
    <xf numFmtId="0" fontId="7" fillId="14" borderId="6" xfId="8" applyFont="1" applyFill="1" applyBorder="1" applyAlignment="1" applyProtection="1">
      <alignment horizontal="center" vertical="center"/>
    </xf>
    <xf numFmtId="0" fontId="7" fillId="14" borderId="6" xfId="7" applyFont="1" applyFill="1" applyBorder="1" applyAlignment="1" applyProtection="1">
      <alignment horizontal="center" vertical="center"/>
    </xf>
    <xf numFmtId="0" fontId="7" fillId="14" borderId="51" xfId="7" applyFont="1" applyFill="1" applyBorder="1" applyAlignment="1" applyProtection="1">
      <alignment horizontal="center" vertical="center"/>
    </xf>
    <xf numFmtId="164" fontId="10" fillId="0" borderId="52" xfId="3" applyFont="1" applyBorder="1" applyAlignment="1" applyProtection="1">
      <alignment horizontal="center" vertical="center" wrapText="1"/>
    </xf>
    <xf numFmtId="0" fontId="7" fillId="8" borderId="53" xfId="1" applyNumberFormat="1" applyFont="1" applyFill="1" applyBorder="1" applyAlignment="1" applyProtection="1">
      <alignment horizontal="center" vertical="center" wrapText="1"/>
    </xf>
    <xf numFmtId="0" fontId="7" fillId="0" borderId="53" xfId="1" applyNumberFormat="1" applyFont="1" applyBorder="1" applyAlignment="1" applyProtection="1">
      <alignment horizontal="center" vertical="center" wrapText="1"/>
    </xf>
    <xf numFmtId="164" fontId="10" fillId="0" borderId="54" xfId="3" applyFont="1" applyBorder="1" applyAlignment="1" applyProtection="1">
      <alignment horizontal="center" vertical="center" wrapText="1"/>
    </xf>
    <xf numFmtId="164" fontId="10" fillId="0" borderId="55" xfId="3" applyFont="1" applyBorder="1" applyAlignment="1" applyProtection="1">
      <alignment horizontal="center" vertical="center" wrapText="1"/>
    </xf>
    <xf numFmtId="165" fontId="7" fillId="0" borderId="56" xfId="2" applyNumberFormat="1" applyFont="1" applyBorder="1" applyAlignment="1" applyProtection="1">
      <alignment horizontal="center" vertical="center" wrapText="1"/>
    </xf>
    <xf numFmtId="0" fontId="7" fillId="0" borderId="57" xfId="1" applyNumberFormat="1" applyFont="1" applyBorder="1" applyAlignment="1" applyProtection="1">
      <alignment horizontal="center" vertical="center" wrapText="1"/>
    </xf>
    <xf numFmtId="0" fontId="7" fillId="0" borderId="58" xfId="1" applyNumberFormat="1" applyFont="1" applyBorder="1" applyAlignment="1" applyProtection="1">
      <alignment horizontal="center" vertical="center" wrapText="1"/>
    </xf>
    <xf numFmtId="164" fontId="7" fillId="0" borderId="52" xfId="3" applyFont="1" applyBorder="1" applyAlignment="1" applyProtection="1">
      <alignment horizontal="center" vertical="center" wrapText="1"/>
    </xf>
    <xf numFmtId="0" fontId="7" fillId="0" borderId="52" xfId="1" applyNumberFormat="1" applyFont="1" applyBorder="1" applyAlignment="1" applyProtection="1">
      <alignment horizontal="center" vertical="center" wrapText="1"/>
    </xf>
    <xf numFmtId="0" fontId="7" fillId="8" borderId="52" xfId="1" applyNumberFormat="1" applyFont="1" applyFill="1" applyBorder="1" applyAlignment="1" applyProtection="1">
      <alignment horizontal="center" vertical="center" wrapText="1"/>
    </xf>
    <xf numFmtId="164" fontId="7" fillId="0" borderId="56" xfId="3" applyFont="1" applyBorder="1" applyAlignment="1" applyProtection="1">
      <alignment horizontal="center" vertical="center" wrapText="1"/>
    </xf>
    <xf numFmtId="0" fontId="7" fillId="8" borderId="31" xfId="1" applyNumberFormat="1" applyFont="1" applyFill="1" applyBorder="1" applyAlignment="1" applyProtection="1">
      <alignment horizontal="center" vertical="center" wrapText="1"/>
    </xf>
    <xf numFmtId="0" fontId="7" fillId="8" borderId="8" xfId="1" applyNumberFormat="1" applyFont="1" applyFill="1" applyBorder="1" applyAlignment="1" applyProtection="1">
      <alignment horizontal="center" vertical="center" wrapText="1"/>
    </xf>
    <xf numFmtId="0" fontId="7" fillId="15" borderId="20" xfId="1" applyNumberFormat="1" applyFont="1" applyFill="1" applyBorder="1" applyAlignment="1" applyProtection="1">
      <alignment horizontal="center" vertical="center" wrapText="1"/>
    </xf>
    <xf numFmtId="0" fontId="7" fillId="15" borderId="0" xfId="1" applyNumberFormat="1" applyFont="1" applyFill="1" applyBorder="1" applyAlignment="1" applyProtection="1">
      <alignment horizontal="center" vertical="center" wrapText="1"/>
    </xf>
    <xf numFmtId="0" fontId="7" fillId="16" borderId="0" xfId="1" applyNumberFormat="1" applyFont="1" applyFill="1" applyBorder="1" applyAlignment="1" applyProtection="1">
      <alignment horizontal="center" vertical="center" wrapText="1"/>
    </xf>
    <xf numFmtId="0" fontId="7" fillId="17" borderId="20" xfId="1" applyNumberFormat="1" applyFont="1" applyFill="1" applyBorder="1" applyAlignment="1" applyProtection="1">
      <alignment horizontal="center" vertical="center" wrapText="1"/>
    </xf>
    <xf numFmtId="0" fontId="7" fillId="18" borderId="0" xfId="1" applyNumberFormat="1" applyFont="1" applyFill="1" applyBorder="1" applyAlignment="1" applyProtection="1">
      <alignment horizontal="center" vertical="center" wrapText="1"/>
    </xf>
    <xf numFmtId="0" fontId="7" fillId="18" borderId="20" xfId="1" applyNumberFormat="1" applyFont="1" applyFill="1" applyBorder="1" applyAlignment="1" applyProtection="1">
      <alignment horizontal="center" vertical="center" wrapText="1"/>
    </xf>
    <xf numFmtId="0" fontId="5" fillId="0" borderId="0" xfId="6" applyFont="1" applyAlignment="1" applyProtection="1">
      <alignment horizontal="center" vertical="center"/>
    </xf>
    <xf numFmtId="0" fontId="11" fillId="0" borderId="9" xfId="2" applyFont="1" applyBorder="1" applyAlignment="1" applyProtection="1">
      <alignment horizontal="left" vertical="center" wrapText="1"/>
    </xf>
    <xf numFmtId="0" fontId="8" fillId="0" borderId="13" xfId="4" applyFont="1" applyBorder="1" applyAlignment="1" applyProtection="1">
      <alignment horizontal="center" vertical="center" wrapText="1"/>
    </xf>
    <xf numFmtId="165" fontId="10" fillId="0" borderId="18" xfId="2" applyNumberFormat="1" applyFont="1" applyBorder="1" applyAlignment="1" applyProtection="1">
      <alignment horizontal="left" vertical="center" wrapText="1"/>
    </xf>
    <xf numFmtId="0" fontId="7" fillId="0" borderId="23" xfId="4" applyFont="1" applyBorder="1" applyAlignment="1" applyProtection="1">
      <alignment horizontal="center" vertical="center" wrapText="1"/>
    </xf>
    <xf numFmtId="165" fontId="10" fillId="0" borderId="27" xfId="2" applyNumberFormat="1" applyFont="1" applyBorder="1" applyAlignment="1" applyProtection="1">
      <alignment horizontal="left" vertical="center" wrapText="1"/>
    </xf>
    <xf numFmtId="0" fontId="7" fillId="0" borderId="31" xfId="4" applyFont="1" applyBorder="1" applyAlignment="1" applyProtection="1">
      <alignment horizontal="center" vertical="center" wrapText="1"/>
    </xf>
    <xf numFmtId="165" fontId="10" fillId="0" borderId="9" xfId="2" applyNumberFormat="1" applyFont="1" applyBorder="1" applyAlignment="1" applyProtection="1">
      <alignment horizontal="left" vertical="center" wrapText="1"/>
    </xf>
    <xf numFmtId="0" fontId="7" fillId="0" borderId="13" xfId="4" applyFont="1" applyBorder="1" applyAlignment="1" applyProtection="1">
      <alignment horizontal="center" vertical="center" wrapText="1"/>
    </xf>
    <xf numFmtId="165" fontId="11" fillId="0" borderId="35" xfId="2" applyNumberFormat="1" applyFont="1" applyBorder="1" applyAlignment="1" applyProtection="1">
      <alignment horizontal="left" vertical="center" wrapText="1"/>
    </xf>
    <xf numFmtId="0" fontId="8" fillId="0" borderId="34" xfId="4" applyFont="1" applyBorder="1" applyAlignment="1" applyProtection="1">
      <alignment horizontal="center" vertical="center" wrapText="1"/>
    </xf>
    <xf numFmtId="165" fontId="10" fillId="0" borderId="42" xfId="2" applyNumberFormat="1" applyFont="1" applyBorder="1" applyAlignment="1" applyProtection="1">
      <alignment horizontal="left" vertical="center" wrapText="1"/>
    </xf>
    <xf numFmtId="0" fontId="8" fillId="0" borderId="46" xfId="4" applyFont="1" applyBorder="1" applyAlignment="1" applyProtection="1">
      <alignment horizontal="center" vertical="center" wrapText="1"/>
    </xf>
    <xf numFmtId="165" fontId="10" fillId="0" borderId="54" xfId="2" applyNumberFormat="1" applyFont="1" applyBorder="1" applyAlignment="1" applyProtection="1">
      <alignment horizontal="left" vertical="center" wrapText="1"/>
    </xf>
    <xf numFmtId="0" fontId="7" fillId="19" borderId="20" xfId="1" applyNumberFormat="1" applyFont="1" applyFill="1" applyBorder="1" applyAlignment="1" applyProtection="1">
      <alignment horizontal="center" vertical="center" wrapText="1"/>
    </xf>
    <xf numFmtId="0" fontId="0" fillId="19" borderId="0" xfId="0" applyFill="1"/>
    <xf numFmtId="0" fontId="3" fillId="19" borderId="0" xfId="0" applyFont="1" applyFill="1" applyAlignment="1">
      <alignment horizontal="center" vertical="center"/>
    </xf>
    <xf numFmtId="164" fontId="7" fillId="20" borderId="20" xfId="3" applyFont="1" applyFill="1" applyBorder="1" applyAlignment="1" applyProtection="1">
      <alignment horizontal="center" vertical="center" wrapText="1"/>
    </xf>
    <xf numFmtId="0" fontId="10" fillId="19" borderId="0" xfId="0" applyFont="1" applyFill="1" applyAlignment="1">
      <alignment horizontal="center" vertical="center"/>
    </xf>
    <xf numFmtId="164" fontId="14" fillId="21" borderId="0" xfId="3" applyFont="1" applyFill="1" applyBorder="1" applyAlignment="1" applyProtection="1">
      <alignment horizontal="center" vertical="center" wrapText="1"/>
    </xf>
    <xf numFmtId="164" fontId="7" fillId="22" borderId="0" xfId="3" applyFont="1" applyFill="1" applyBorder="1" applyAlignment="1" applyProtection="1">
      <alignment horizontal="center" vertical="center" wrapText="1"/>
    </xf>
  </cellXfs>
  <cellStyles count="9">
    <cellStyle name="Détail jour" xfId="1" xr:uid="{00000000-0005-0000-0000-000006000000}"/>
    <cellStyle name="En-tête de notes" xfId="2" xr:uid="{00000000-0005-0000-0000-000007000000}"/>
    <cellStyle name="Excel Built-in Heading 1" xfId="6" xr:uid="{00000000-0005-0000-0000-00000B000000}"/>
    <cellStyle name="Excel Built-in Heading 2" xfId="7" xr:uid="{00000000-0005-0000-0000-00000C000000}"/>
    <cellStyle name="Excel Built-in Heading 3" xfId="8" xr:uid="{00000000-0005-0000-0000-00000D000000}"/>
    <cellStyle name="Excel Built-in Title" xfId="5" xr:uid="{00000000-0005-0000-0000-00000A000000}"/>
    <cellStyle name="Jour" xfId="3" xr:uid="{00000000-0005-0000-0000-000008000000}"/>
    <cellStyle name="Normal" xfId="0" builtinId="0"/>
    <cellStyle name="Notes" xfId="4" xr:uid="{00000000-0005-0000-0000-000009000000}"/>
  </cellStyles>
  <dxfs count="94"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  <dxf>
      <font>
        <color rgb="FFD0CECE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6000"/>
      <rgbColor rgb="FF800080"/>
      <rgbColor rgb="FF008080"/>
      <rgbColor rgb="FFADB9CA"/>
      <rgbColor rgb="FF808080"/>
      <rgbColor rgb="FFD0CECE"/>
      <rgbColor rgb="FF993366"/>
      <rgbColor rgb="FFF7D1D5"/>
      <rgbColor rgb="FFDBDBDB"/>
      <rgbColor rgb="FF660066"/>
      <rgbColor rgb="FFFF8080"/>
      <rgbColor rgb="FF0066CC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D9D9"/>
      <rgbColor rgb="FFC5E0B4"/>
      <rgbColor rgb="FFFFD966"/>
      <rgbColor rgb="FF9DC3E6"/>
      <rgbColor rgb="FFFFA6A6"/>
      <rgbColor rgb="FFB4C7E7"/>
      <rgbColor rgb="FFF8CBAD"/>
      <rgbColor rgb="FF2E75B6"/>
      <rgbColor rgb="FF33CCCC"/>
      <rgbColor rgb="FF99CC00"/>
      <rgbColor rgb="FFFFCC00"/>
      <rgbColor rgb="FFFF9900"/>
      <rgbColor rgb="FFC55A11"/>
      <rgbColor rgb="FF666699"/>
      <rgbColor rgb="FF969696"/>
      <rgbColor rgb="FF003366"/>
      <rgbColor rgb="FF00A933"/>
      <rgbColor rgb="FF0D0D0D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1078971</xdr:colOff>
      <xdr:row>18</xdr:row>
      <xdr:rowOff>72570</xdr:rowOff>
    </xdr:from>
    <xdr:to>
      <xdr:col>7</xdr:col>
      <xdr:colOff>1193083</xdr:colOff>
      <xdr:row>23</xdr:row>
      <xdr:rowOff>506254</xdr:rowOff>
    </xdr:to>
    <xdr:pic>
      <xdr:nvPicPr>
        <xdr:cNvPr id="2" name="Image 2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653200">
          <a:off x="8421880" y="6006934"/>
          <a:ext cx="1557294" cy="17498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7</xdr:col>
      <xdr:colOff>1391680</xdr:colOff>
      <xdr:row>39</xdr:row>
      <xdr:rowOff>245484</xdr:rowOff>
    </xdr:from>
    <xdr:to>
      <xdr:col>11</xdr:col>
      <xdr:colOff>30155</xdr:colOff>
      <xdr:row>45</xdr:row>
      <xdr:rowOff>194379</xdr:rowOff>
    </xdr:to>
    <xdr:pic>
      <xdr:nvPicPr>
        <xdr:cNvPr id="3" name="Image 2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497800">
          <a:off x="10177771" y="13014757"/>
          <a:ext cx="1547929" cy="174998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204024</xdr:colOff>
      <xdr:row>59</xdr:row>
      <xdr:rowOff>21655</xdr:rowOff>
    </xdr:from>
    <xdr:to>
      <xdr:col>11</xdr:col>
      <xdr:colOff>418684</xdr:colOff>
      <xdr:row>64</xdr:row>
      <xdr:rowOff>265078</xdr:rowOff>
    </xdr:to>
    <xdr:pic>
      <xdr:nvPicPr>
        <xdr:cNvPr id="4" name="Image 2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1150600">
          <a:off x="10560297" y="19383382"/>
          <a:ext cx="1553932" cy="175587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234275</xdr:colOff>
      <xdr:row>94</xdr:row>
      <xdr:rowOff>65329</xdr:rowOff>
    </xdr:from>
    <xdr:to>
      <xdr:col>16</xdr:col>
      <xdr:colOff>41953</xdr:colOff>
      <xdr:row>98</xdr:row>
      <xdr:rowOff>1037</xdr:rowOff>
    </xdr:to>
    <xdr:pic>
      <xdr:nvPicPr>
        <xdr:cNvPr id="5" name="Image 2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914200">
          <a:off x="13231818" y="30969872"/>
          <a:ext cx="1680021" cy="18733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11525</xdr:colOff>
      <xdr:row>119</xdr:row>
      <xdr:rowOff>466913</xdr:rowOff>
    </xdr:from>
    <xdr:to>
      <xdr:col>11</xdr:col>
      <xdr:colOff>224155</xdr:colOff>
      <xdr:row>124</xdr:row>
      <xdr:rowOff>242971</xdr:rowOff>
    </xdr:to>
    <xdr:pic>
      <xdr:nvPicPr>
        <xdr:cNvPr id="6" name="Image 2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709800">
          <a:off x="10367798" y="39698368"/>
          <a:ext cx="1551902" cy="176187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93240</xdr:colOff>
      <xdr:row>137</xdr:row>
      <xdr:rowOff>216720</xdr:rowOff>
    </xdr:from>
    <xdr:to>
      <xdr:col>7</xdr:col>
      <xdr:colOff>421920</xdr:colOff>
      <xdr:row>141</xdr:row>
      <xdr:rowOff>1119240</xdr:rowOff>
    </xdr:to>
    <xdr:pic>
      <xdr:nvPicPr>
        <xdr:cNvPr id="7" name="Image 2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3012600">
          <a:off x="5908680" y="47118960"/>
          <a:ext cx="1647720" cy="155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1132920</xdr:colOff>
      <xdr:row>177</xdr:row>
      <xdr:rowOff>114120</xdr:rowOff>
    </xdr:from>
    <xdr:to>
      <xdr:col>3</xdr:col>
      <xdr:colOff>26280</xdr:colOff>
      <xdr:row>182</xdr:row>
      <xdr:rowOff>129240</xdr:rowOff>
    </xdr:to>
    <xdr:pic>
      <xdr:nvPicPr>
        <xdr:cNvPr id="8" name="Image 2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18206400">
          <a:off x="1548720" y="59239440"/>
          <a:ext cx="1531080" cy="154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79200</xdr:colOff>
      <xdr:row>185</xdr:row>
      <xdr:rowOff>1060560</xdr:rowOff>
    </xdr:from>
    <xdr:to>
      <xdr:col>5</xdr:col>
      <xdr:colOff>189720</xdr:colOff>
      <xdr:row>191</xdr:row>
      <xdr:rowOff>276841</xdr:rowOff>
    </xdr:to>
    <xdr:pic>
      <xdr:nvPicPr>
        <xdr:cNvPr id="9" name="Image 2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536800">
          <a:off x="4384440" y="63170640"/>
          <a:ext cx="1429560" cy="17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687960</xdr:colOff>
      <xdr:row>206</xdr:row>
      <xdr:rowOff>23760</xdr:rowOff>
    </xdr:from>
    <xdr:to>
      <xdr:col>6</xdr:col>
      <xdr:colOff>917280</xdr:colOff>
      <xdr:row>210</xdr:row>
      <xdr:rowOff>39960</xdr:rowOff>
    </xdr:to>
    <xdr:pic>
      <xdr:nvPicPr>
        <xdr:cNvPr id="10" name="Image 2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2079000">
          <a:off x="5436720" y="69838920"/>
          <a:ext cx="1548000" cy="176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1264680</xdr:colOff>
      <xdr:row>229</xdr:row>
      <xdr:rowOff>27000</xdr:rowOff>
    </xdr:from>
    <xdr:to>
      <xdr:col>5</xdr:col>
      <xdr:colOff>55800</xdr:colOff>
      <xdr:row>233</xdr:row>
      <xdr:rowOff>52560</xdr:rowOff>
    </xdr:to>
    <xdr:pic>
      <xdr:nvPicPr>
        <xdr:cNvPr id="11" name="Image 3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485400">
          <a:off x="3884040" y="77518440"/>
          <a:ext cx="1429200" cy="176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202389</xdr:colOff>
      <xdr:row>259</xdr:row>
      <xdr:rowOff>6790</xdr:rowOff>
    </xdr:from>
    <xdr:to>
      <xdr:col>12</xdr:col>
      <xdr:colOff>519058</xdr:colOff>
      <xdr:row>264</xdr:row>
      <xdr:rowOff>12523</xdr:rowOff>
    </xdr:to>
    <xdr:pic>
      <xdr:nvPicPr>
        <xdr:cNvPr id="12" name="Image 3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17749800">
          <a:off x="11291402" y="83255686"/>
          <a:ext cx="1529734" cy="16559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39843</xdr:colOff>
      <xdr:row>72</xdr:row>
      <xdr:rowOff>90819</xdr:rowOff>
    </xdr:from>
    <xdr:to>
      <xdr:col>12</xdr:col>
      <xdr:colOff>539927</xdr:colOff>
      <xdr:row>74</xdr:row>
      <xdr:rowOff>36614</xdr:rowOff>
    </xdr:to>
    <xdr:pic>
      <xdr:nvPicPr>
        <xdr:cNvPr id="13" name="Image 2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3330600">
          <a:off x="11354442" y="23123947"/>
          <a:ext cx="1261977" cy="183935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401571</xdr:colOff>
      <xdr:row>93</xdr:row>
      <xdr:rowOff>249428</xdr:rowOff>
    </xdr:from>
    <xdr:to>
      <xdr:col>12</xdr:col>
      <xdr:colOff>142782</xdr:colOff>
      <xdr:row>97</xdr:row>
      <xdr:rowOff>767862</xdr:rowOff>
    </xdr:to>
    <xdr:pic>
      <xdr:nvPicPr>
        <xdr:cNvPr id="14" name="Image 2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 rot="3330600">
          <a:off x="10806145" y="31058169"/>
          <a:ext cx="1552577" cy="176595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245880</xdr:colOff>
      <xdr:row>1</xdr:row>
      <xdr:rowOff>1214280</xdr:rowOff>
    </xdr:to>
    <xdr:pic>
      <xdr:nvPicPr>
        <xdr:cNvPr id="13" name="Image_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13400" y="11412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</xdr:row>
      <xdr:rowOff>1390680</xdr:rowOff>
    </xdr:from>
    <xdr:to>
      <xdr:col>2</xdr:col>
      <xdr:colOff>245880</xdr:colOff>
      <xdr:row>2</xdr:row>
      <xdr:rowOff>1214280</xdr:rowOff>
    </xdr:to>
    <xdr:pic>
      <xdr:nvPicPr>
        <xdr:cNvPr id="14" name="Image_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3400" y="150480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10440</xdr:colOff>
      <xdr:row>3</xdr:row>
      <xdr:rowOff>0</xdr:rowOff>
    </xdr:from>
    <xdr:to>
      <xdr:col>2</xdr:col>
      <xdr:colOff>245880</xdr:colOff>
      <xdr:row>3</xdr:row>
      <xdr:rowOff>1210320</xdr:rowOff>
    </xdr:to>
    <xdr:pic>
      <xdr:nvPicPr>
        <xdr:cNvPr id="15" name="Image_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23840" y="2910600"/>
          <a:ext cx="4303800" cy="1210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3</xdr:row>
      <xdr:rowOff>1390680</xdr:rowOff>
    </xdr:from>
    <xdr:to>
      <xdr:col>2</xdr:col>
      <xdr:colOff>245880</xdr:colOff>
      <xdr:row>4</xdr:row>
      <xdr:rowOff>1214280</xdr:rowOff>
    </xdr:to>
    <xdr:pic>
      <xdr:nvPicPr>
        <xdr:cNvPr id="16" name="Image_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113400" y="430128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4</xdr:row>
      <xdr:rowOff>1390680</xdr:rowOff>
    </xdr:from>
    <xdr:to>
      <xdr:col>2</xdr:col>
      <xdr:colOff>245880</xdr:colOff>
      <xdr:row>5</xdr:row>
      <xdr:rowOff>1214280</xdr:rowOff>
    </xdr:to>
    <xdr:pic>
      <xdr:nvPicPr>
        <xdr:cNvPr id="17" name="Image_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13400" y="569952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5</xdr:row>
      <xdr:rowOff>1390680</xdr:rowOff>
    </xdr:from>
    <xdr:to>
      <xdr:col>2</xdr:col>
      <xdr:colOff>245880</xdr:colOff>
      <xdr:row>6</xdr:row>
      <xdr:rowOff>1214280</xdr:rowOff>
    </xdr:to>
    <xdr:pic>
      <xdr:nvPicPr>
        <xdr:cNvPr id="18" name="Image_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13400" y="709776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245880</xdr:colOff>
      <xdr:row>7</xdr:row>
      <xdr:rowOff>1214280</xdr:rowOff>
    </xdr:to>
    <xdr:pic>
      <xdr:nvPicPr>
        <xdr:cNvPr id="19" name="Image_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13400" y="850392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7</xdr:row>
      <xdr:rowOff>1390680</xdr:rowOff>
    </xdr:from>
    <xdr:to>
      <xdr:col>2</xdr:col>
      <xdr:colOff>245880</xdr:colOff>
      <xdr:row>8</xdr:row>
      <xdr:rowOff>1214280</xdr:rowOff>
    </xdr:to>
    <xdr:pic>
      <xdr:nvPicPr>
        <xdr:cNvPr id="20" name="Image_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13400" y="989460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8</xdr:row>
      <xdr:rowOff>1390680</xdr:rowOff>
    </xdr:from>
    <xdr:to>
      <xdr:col>2</xdr:col>
      <xdr:colOff>245880</xdr:colOff>
      <xdr:row>9</xdr:row>
      <xdr:rowOff>1214280</xdr:rowOff>
    </xdr:to>
    <xdr:pic>
      <xdr:nvPicPr>
        <xdr:cNvPr id="21" name="Image_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3400" y="1129284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</xdr:row>
      <xdr:rowOff>1390680</xdr:rowOff>
    </xdr:from>
    <xdr:to>
      <xdr:col>2</xdr:col>
      <xdr:colOff>245880</xdr:colOff>
      <xdr:row>10</xdr:row>
      <xdr:rowOff>1214280</xdr:rowOff>
    </xdr:to>
    <xdr:pic>
      <xdr:nvPicPr>
        <xdr:cNvPr id="22" name="Image_1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113400" y="12691080"/>
          <a:ext cx="4314240" cy="122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245880</xdr:colOff>
      <xdr:row>11</xdr:row>
      <xdr:rowOff>1214280</xdr:rowOff>
    </xdr:to>
    <xdr:pic>
      <xdr:nvPicPr>
        <xdr:cNvPr id="23" name="Image_1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13400" y="14096880"/>
          <a:ext cx="4314240" cy="121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245880</xdr:colOff>
      <xdr:row>12</xdr:row>
      <xdr:rowOff>1214280</xdr:rowOff>
    </xdr:to>
    <xdr:pic>
      <xdr:nvPicPr>
        <xdr:cNvPr id="24" name="Image_1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113400" y="15495120"/>
          <a:ext cx="4314240" cy="121428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275"/>
  <sheetViews>
    <sheetView showGridLines="0" tabSelected="1" zoomScale="63" zoomScaleNormal="70" workbookViewId="0">
      <selection activeCell="B86" sqref="B86"/>
    </sheetView>
  </sheetViews>
  <sheetFormatPr baseColWidth="10" defaultColWidth="8.796875" defaultRowHeight="13.8" x14ac:dyDescent="0.25"/>
  <cols>
    <col min="1" max="1" width="1.59765625" style="1" customWidth="1"/>
    <col min="2" max="8" width="18.8984375" style="1" customWidth="1"/>
    <col min="9" max="9" width="1.59765625" style="1" customWidth="1"/>
    <col min="10" max="13" width="8.796875" style="1" customWidth="1"/>
    <col min="14" max="14" width="6.796875" style="1" customWidth="1"/>
    <col min="15" max="1025" width="8.796875" style="1" customWidth="1"/>
  </cols>
  <sheetData>
    <row r="1" spans="1:9" ht="9" customHeight="1" x14ac:dyDescent="0.25">
      <c r="A1" s="1" t="s">
        <v>0</v>
      </c>
      <c r="I1" s="1" t="s">
        <v>0</v>
      </c>
    </row>
    <row r="2" spans="1:9" ht="95.25" customHeight="1" x14ac:dyDescent="0.25">
      <c r="B2" s="2">
        <v>2024</v>
      </c>
      <c r="C2" s="128" t="s">
        <v>1</v>
      </c>
      <c r="D2" s="128"/>
    </row>
    <row r="3" spans="1:9" ht="9" customHeight="1" x14ac:dyDescent="0.25"/>
    <row r="4" spans="1:9" s="3" customFormat="1" ht="24" customHeight="1" x14ac:dyDescent="0.25">
      <c r="B4" s="4" t="s">
        <v>2</v>
      </c>
      <c r="C4" s="5" t="str">
        <f>(TEXT(C5,"jjjj"))</f>
        <v>mardi</v>
      </c>
      <c r="D4" s="6" t="str">
        <f>TEXT(D5,"jjjj")</f>
        <v>mercredi</v>
      </c>
      <c r="E4" s="5" t="str">
        <f>TEXT(E5,"jjjj")</f>
        <v>jeudi</v>
      </c>
      <c r="F4" s="6" t="str">
        <f>TEXT(F5,"jjjj")</f>
        <v>vendredi</v>
      </c>
      <c r="G4" s="5" t="str">
        <f>TEXT(G5,"jjjj")</f>
        <v>samedi</v>
      </c>
      <c r="H4" s="7" t="str">
        <f>(TEXT(H5,"jjjj"))</f>
        <v>dimanche</v>
      </c>
    </row>
    <row r="5" spans="1:9" s="8" customFormat="1" ht="24" customHeight="1" x14ac:dyDescent="0.25">
      <c r="B5" s="9">
        <f t="array" ref="B5:H5">Jours+1+DATE(Calendrier1an,OptionCalendrier1mois,1)-WEEKDAY(DATE(Calendrier1an,OptionCalendrier1mois,1),OptionJoursemaine)</f>
        <v>45292</v>
      </c>
      <c r="C5" s="10">
        <v>45293</v>
      </c>
      <c r="D5" s="9">
        <v>45294</v>
      </c>
      <c r="E5" s="10">
        <v>45295</v>
      </c>
      <c r="F5" s="9">
        <v>45296</v>
      </c>
      <c r="G5" s="10">
        <v>45297</v>
      </c>
      <c r="H5" s="9">
        <v>45298</v>
      </c>
    </row>
    <row r="6" spans="1:9" s="8" customFormat="1" ht="24" customHeight="1" x14ac:dyDescent="0.25">
      <c r="B6" s="11"/>
      <c r="C6" s="12"/>
      <c r="D6" s="11"/>
      <c r="E6" s="12"/>
      <c r="F6" s="11"/>
      <c r="G6" s="12"/>
      <c r="H6" s="11"/>
    </row>
    <row r="7" spans="1:9" s="8" customFormat="1" ht="24" customHeight="1" x14ac:dyDescent="0.25">
      <c r="B7" s="11"/>
      <c r="C7" s="12"/>
      <c r="D7" s="11"/>
      <c r="E7" s="12"/>
      <c r="F7" s="11"/>
      <c r="G7" s="12"/>
      <c r="H7" s="11"/>
    </row>
    <row r="8" spans="1:9" s="8" customFormat="1" ht="24" customHeight="1" x14ac:dyDescent="0.25">
      <c r="B8" s="13">
        <f t="array" ref="B8:H8">Jours+8+DATE(Calendrier1an,OptionCalendrier1mois,1)-WEEKDAY(DATE(Calendrier1an,OptionCalendrier1mois,1),OptionJoursemaine)</f>
        <v>45299</v>
      </c>
      <c r="C8" s="14">
        <v>45300</v>
      </c>
      <c r="D8" s="13">
        <v>45301</v>
      </c>
      <c r="E8" s="14">
        <v>45302</v>
      </c>
      <c r="F8" s="13">
        <v>45303</v>
      </c>
      <c r="G8" s="14">
        <v>45304</v>
      </c>
      <c r="H8" s="13">
        <v>45305</v>
      </c>
    </row>
    <row r="9" spans="1:9" s="8" customFormat="1" ht="24" customHeight="1" x14ac:dyDescent="0.25">
      <c r="B9" s="11"/>
      <c r="C9" s="12"/>
      <c r="D9" s="11"/>
      <c r="E9" s="12"/>
      <c r="F9" s="11"/>
      <c r="G9" s="12"/>
      <c r="H9" s="11"/>
    </row>
    <row r="10" spans="1:9" s="8" customFormat="1" ht="24" customHeight="1" x14ac:dyDescent="0.25">
      <c r="B10" s="11"/>
      <c r="C10" s="12"/>
      <c r="D10" s="11"/>
      <c r="E10" s="12"/>
      <c r="F10" s="11"/>
      <c r="G10" s="12"/>
      <c r="H10" s="11"/>
    </row>
    <row r="11" spans="1:9" s="8" customFormat="1" ht="24" customHeight="1" x14ac:dyDescent="0.25">
      <c r="B11" s="13">
        <f t="array" ref="B11:H11">Jours+15+DATE(Calendrier1an,OptionCalendrier1mois,1)-WEEKDAY(DATE(Calendrier1an,OptionCalendrier1mois,1),OptionJoursemaine)</f>
        <v>45306</v>
      </c>
      <c r="C11" s="14">
        <v>45307</v>
      </c>
      <c r="D11" s="13">
        <v>45308</v>
      </c>
      <c r="E11" s="14">
        <v>45309</v>
      </c>
      <c r="F11" s="13">
        <v>45310</v>
      </c>
      <c r="G11" s="14">
        <v>45311</v>
      </c>
      <c r="H11" s="13">
        <v>45312</v>
      </c>
    </row>
    <row r="12" spans="1:9" s="8" customFormat="1" ht="24" customHeight="1" x14ac:dyDescent="0.25">
      <c r="B12" s="11"/>
      <c r="C12" s="12"/>
      <c r="D12" s="11"/>
      <c r="E12" s="12"/>
      <c r="F12" s="11"/>
      <c r="G12" s="12"/>
      <c r="H12" s="11"/>
    </row>
    <row r="13" spans="1:9" s="8" customFormat="1" ht="24" customHeight="1" x14ac:dyDescent="0.25">
      <c r="B13" s="11"/>
      <c r="C13" s="12"/>
      <c r="D13" s="11"/>
      <c r="E13" s="12"/>
      <c r="F13" s="11"/>
      <c r="G13" s="12"/>
      <c r="H13" s="11"/>
    </row>
    <row r="14" spans="1:9" s="8" customFormat="1" ht="24" customHeight="1" x14ac:dyDescent="0.25">
      <c r="B14" s="13">
        <f t="array" ref="B14:H14">Jours+22+DATE(Calendrier1an,OptionCalendrier1mois,1)-WEEKDAY(DATE(Calendrier1an,OptionCalendrier1mois,1),OptionJoursemaine)</f>
        <v>45313</v>
      </c>
      <c r="C14" s="14">
        <v>45314</v>
      </c>
      <c r="D14" s="13">
        <v>45315</v>
      </c>
      <c r="E14" s="14">
        <v>45316</v>
      </c>
      <c r="F14" s="13">
        <v>45317</v>
      </c>
      <c r="G14" s="14">
        <v>45318</v>
      </c>
      <c r="H14" s="13">
        <v>45319</v>
      </c>
    </row>
    <row r="15" spans="1:9" s="8" customFormat="1" ht="24" customHeight="1" x14ac:dyDescent="0.25">
      <c r="B15" s="11"/>
      <c r="C15" s="12"/>
      <c r="D15" s="11"/>
      <c r="E15" s="12"/>
      <c r="F15" s="11"/>
      <c r="G15" s="12"/>
      <c r="H15" s="11"/>
    </row>
    <row r="16" spans="1:9" s="8" customFormat="1" ht="24" customHeight="1" x14ac:dyDescent="0.25">
      <c r="B16" s="11"/>
      <c r="C16" s="12"/>
      <c r="D16" s="11"/>
      <c r="E16" s="12"/>
      <c r="F16" s="11"/>
      <c r="G16" s="12"/>
      <c r="H16" s="11"/>
    </row>
    <row r="17" spans="2:8" s="8" customFormat="1" ht="24" customHeight="1" x14ac:dyDescent="0.25">
      <c r="B17" s="13">
        <f t="array" ref="B17:H17">Jours+29+DATE(Calendrier1an,OptionCalendrier1mois,1)-WEEKDAY(DATE(Calendrier1an,OptionCalendrier1mois,1),OptionJoursemaine)</f>
        <v>45320</v>
      </c>
      <c r="C17" s="14">
        <v>45321</v>
      </c>
      <c r="D17" s="13">
        <v>45322</v>
      </c>
      <c r="E17" s="14">
        <v>45323</v>
      </c>
      <c r="F17" s="13">
        <v>45324</v>
      </c>
      <c r="G17" s="14">
        <v>45325</v>
      </c>
      <c r="H17" s="13">
        <v>45326</v>
      </c>
    </row>
    <row r="18" spans="2:8" s="8" customFormat="1" ht="24" customHeight="1" x14ac:dyDescent="0.25">
      <c r="B18" s="11"/>
      <c r="C18" s="12"/>
      <c r="D18" s="11"/>
      <c r="E18" s="12"/>
      <c r="F18" s="11"/>
      <c r="G18" s="12"/>
      <c r="H18" s="11"/>
    </row>
    <row r="19" spans="2:8" s="8" customFormat="1" ht="24" customHeight="1" x14ac:dyDescent="0.25">
      <c r="B19" s="11"/>
      <c r="C19" s="12"/>
      <c r="D19" s="11"/>
      <c r="E19" s="12"/>
      <c r="F19" s="11"/>
      <c r="G19" s="12"/>
      <c r="H19" s="11"/>
    </row>
    <row r="20" spans="2:8" s="8" customFormat="1" ht="24" customHeight="1" x14ac:dyDescent="0.25">
      <c r="B20" s="13">
        <f t="array" ref="B20:C20">Jours+36+DATE(Calendrier1an,OptionCalendrier1mois,1)-WEEKDAY(DATE(Calendrier1an,OptionCalendrier1mois,1),OptionJoursemaine)</f>
        <v>45327</v>
      </c>
      <c r="C20" s="14">
        <v>45328</v>
      </c>
      <c r="D20" s="129" t="s">
        <v>3</v>
      </c>
      <c r="E20" s="129"/>
      <c r="F20" s="129"/>
      <c r="G20" s="129"/>
      <c r="H20" s="129"/>
    </row>
    <row r="21" spans="2:8" s="8" customFormat="1" ht="24" customHeight="1" x14ac:dyDescent="0.25">
      <c r="B21" s="11"/>
      <c r="C21" s="12"/>
      <c r="D21" s="15"/>
      <c r="E21" s="16"/>
      <c r="F21" s="16"/>
      <c r="G21" s="16"/>
      <c r="H21" s="17"/>
    </row>
    <row r="22" spans="2:8" ht="24" customHeight="1" x14ac:dyDescent="0.25">
      <c r="B22" s="18"/>
      <c r="C22" s="19"/>
      <c r="D22" s="130"/>
      <c r="E22" s="130"/>
      <c r="F22" s="130"/>
      <c r="G22" s="130"/>
      <c r="H22" s="130"/>
    </row>
    <row r="23" spans="2:8" ht="9" customHeight="1" x14ac:dyDescent="0.25">
      <c r="B23" s="20"/>
      <c r="C23" s="20"/>
      <c r="D23" s="21"/>
      <c r="E23" s="21"/>
      <c r="F23" s="21"/>
      <c r="G23" s="21"/>
      <c r="H23" s="21"/>
    </row>
    <row r="24" spans="2:8" ht="95.25" customHeight="1" x14ac:dyDescent="0.25">
      <c r="B24" s="2">
        <f>YEAR(DATE(Calendrier1an,OptionCalendrier1mois+1,1))</f>
        <v>2024</v>
      </c>
      <c r="C24" s="128" t="str">
        <f>TEXT(DATE(Calendrier1an,OptionCalendrier1mois+1,1),"mmmm")</f>
        <v>février</v>
      </c>
      <c r="D24" s="128"/>
    </row>
    <row r="25" spans="2:8" ht="9" customHeight="1" x14ac:dyDescent="0.25"/>
    <row r="26" spans="2:8" s="3" customFormat="1" ht="24" customHeight="1" x14ac:dyDescent="0.25">
      <c r="B26" s="22" t="str">
        <f t="shared" ref="B26:H26" si="0">TEXT(B27,"jjjj")</f>
        <v>lundi</v>
      </c>
      <c r="C26" s="23" t="str">
        <f t="shared" si="0"/>
        <v>mardi</v>
      </c>
      <c r="D26" s="24" t="str">
        <f t="shared" si="0"/>
        <v>mercredi</v>
      </c>
      <c r="E26" s="23" t="str">
        <f t="shared" si="0"/>
        <v>jeudi</v>
      </c>
      <c r="F26" s="24" t="str">
        <f t="shared" si="0"/>
        <v>vendredi</v>
      </c>
      <c r="G26" s="23" t="str">
        <f t="shared" si="0"/>
        <v>samedi</v>
      </c>
      <c r="H26" s="25" t="str">
        <f t="shared" si="0"/>
        <v>dimanche</v>
      </c>
    </row>
    <row r="27" spans="2:8" s="8" customFormat="1" ht="24" customHeight="1" x14ac:dyDescent="0.25">
      <c r="B27" s="26">
        <f t="array" ref="B27:H27">Jours+1+DATE(Calendrier2ans,OptionCalendrier2mois,1)-WEEKDAY(DATE(Calendrier2ans,OptionCalendrier2mois,1),OptionJoursemaine)</f>
        <v>45320</v>
      </c>
      <c r="C27" s="27">
        <v>45321</v>
      </c>
      <c r="D27" s="26">
        <v>45322</v>
      </c>
      <c r="E27" s="27">
        <v>45323</v>
      </c>
      <c r="F27" s="26">
        <v>45324</v>
      </c>
      <c r="G27" s="27">
        <v>45325</v>
      </c>
      <c r="H27" s="26">
        <v>45326</v>
      </c>
    </row>
    <row r="28" spans="2:8" s="8" customFormat="1" ht="24" customHeight="1" x14ac:dyDescent="0.25">
      <c r="B28" s="34" t="s">
        <v>4</v>
      </c>
      <c r="C28" s="34" t="s">
        <v>4</v>
      </c>
      <c r="D28" s="34" t="s">
        <v>4</v>
      </c>
      <c r="E28" s="34" t="s">
        <v>4</v>
      </c>
      <c r="F28" s="34" t="s">
        <v>4</v>
      </c>
      <c r="G28" s="35" t="s">
        <v>5</v>
      </c>
      <c r="H28" s="35" t="s">
        <v>5</v>
      </c>
    </row>
    <row r="29" spans="2:8" ht="24" customHeight="1" x14ac:dyDescent="0.25">
      <c r="B29" s="36" t="s">
        <v>6</v>
      </c>
      <c r="C29" s="36" t="s">
        <v>6</v>
      </c>
      <c r="D29" s="36" t="s">
        <v>6</v>
      </c>
      <c r="E29" s="36" t="s">
        <v>6</v>
      </c>
      <c r="F29" s="36" t="s">
        <v>6</v>
      </c>
      <c r="G29" s="31"/>
      <c r="H29" s="30"/>
    </row>
    <row r="30" spans="2:8" s="8" customFormat="1" ht="24" customHeight="1" x14ac:dyDescent="0.25">
      <c r="B30" s="32">
        <f t="array" ref="B30:H30">Jours+8+DATE(Calendrier2ans,OptionCalendrier2mois,1)-WEEKDAY(DATE(Calendrier2ans,OptionCalendrier2mois,1),OptionJoursemaine)</f>
        <v>45327</v>
      </c>
      <c r="C30" s="33">
        <v>45328</v>
      </c>
      <c r="D30" s="32">
        <v>45329</v>
      </c>
      <c r="E30" s="33">
        <v>45330</v>
      </c>
      <c r="F30" s="32">
        <v>45331</v>
      </c>
      <c r="G30" s="33">
        <v>45332</v>
      </c>
      <c r="H30" s="32">
        <v>45333</v>
      </c>
    </row>
    <row r="31" spans="2:8" s="8" customFormat="1" ht="24" customHeight="1" x14ac:dyDescent="0.25">
      <c r="B31" s="34" t="s">
        <v>4</v>
      </c>
      <c r="C31" s="34" t="s">
        <v>4</v>
      </c>
      <c r="D31" s="34" t="s">
        <v>4</v>
      </c>
      <c r="E31" s="34" t="s">
        <v>4</v>
      </c>
      <c r="F31" s="34" t="s">
        <v>4</v>
      </c>
      <c r="G31" s="35" t="s">
        <v>5</v>
      </c>
      <c r="H31" s="35" t="s">
        <v>5</v>
      </c>
    </row>
    <row r="32" spans="2:8" ht="24" customHeight="1" x14ac:dyDescent="0.25">
      <c r="B32" s="36" t="s">
        <v>6</v>
      </c>
      <c r="C32" s="36" t="s">
        <v>6</v>
      </c>
      <c r="D32" s="36" t="s">
        <v>6</v>
      </c>
      <c r="E32" s="36" t="s">
        <v>6</v>
      </c>
      <c r="F32" s="36" t="s">
        <v>6</v>
      </c>
      <c r="G32" s="31"/>
      <c r="H32" s="30"/>
    </row>
    <row r="33" spans="2:8" s="8" customFormat="1" ht="24" customHeight="1" x14ac:dyDescent="0.25">
      <c r="B33" s="32">
        <f t="array" ref="B33:H33">Jours+15+DATE(Calendrier2ans,OptionCalendrier2mois,1)-WEEKDAY(DATE(Calendrier2ans,OptionCalendrier2mois,1),OptionJoursemaine)</f>
        <v>45334</v>
      </c>
      <c r="C33" s="33">
        <v>45335</v>
      </c>
      <c r="D33" s="32">
        <v>45336</v>
      </c>
      <c r="E33" s="33">
        <v>45337</v>
      </c>
      <c r="F33" s="32">
        <v>45338</v>
      </c>
      <c r="G33" s="33">
        <v>45339</v>
      </c>
      <c r="H33" s="32">
        <v>45340</v>
      </c>
    </row>
    <row r="34" spans="2:8" s="8" customFormat="1" ht="24" customHeight="1" x14ac:dyDescent="0.25">
      <c r="B34" s="34" t="s">
        <v>4</v>
      </c>
      <c r="C34" s="34" t="s">
        <v>4</v>
      </c>
      <c r="D34" s="34" t="s">
        <v>4</v>
      </c>
      <c r="E34" s="34" t="s">
        <v>4</v>
      </c>
      <c r="F34" s="34" t="s">
        <v>4</v>
      </c>
      <c r="G34" s="35" t="s">
        <v>5</v>
      </c>
      <c r="H34" s="35" t="s">
        <v>5</v>
      </c>
    </row>
    <row r="35" spans="2:8" ht="24" customHeight="1" x14ac:dyDescent="0.25">
      <c r="B35" s="36" t="s">
        <v>6</v>
      </c>
      <c r="C35" s="36" t="s">
        <v>6</v>
      </c>
      <c r="D35" s="36" t="s">
        <v>6</v>
      </c>
      <c r="E35" s="36" t="s">
        <v>6</v>
      </c>
      <c r="F35" s="36" t="s">
        <v>6</v>
      </c>
      <c r="G35" s="38" t="s">
        <v>14</v>
      </c>
      <c r="H35" s="30"/>
    </row>
    <row r="36" spans="2:8" ht="24" customHeight="1" x14ac:dyDescent="0.25">
      <c r="B36" s="30"/>
      <c r="C36" s="31"/>
      <c r="D36" s="30"/>
      <c r="E36" s="31"/>
      <c r="F36" s="30"/>
      <c r="G36" s="126" t="s">
        <v>12</v>
      </c>
      <c r="H36" s="126" t="s">
        <v>12</v>
      </c>
    </row>
    <row r="37" spans="2:8" s="8" customFormat="1" ht="24" customHeight="1" x14ac:dyDescent="0.25">
      <c r="B37" s="32">
        <f t="array" ref="B37:H37">Jours+22+DATE(Calendrier2ans,OptionCalendrier2mois,1)-WEEKDAY(DATE(Calendrier2ans,OptionCalendrier2mois,1),OptionJoursemaine)</f>
        <v>45341</v>
      </c>
      <c r="C37" s="33">
        <v>45342</v>
      </c>
      <c r="D37" s="32">
        <v>45343</v>
      </c>
      <c r="E37" s="33">
        <v>45344</v>
      </c>
      <c r="F37" s="32">
        <v>45345</v>
      </c>
      <c r="G37" s="33">
        <v>45346</v>
      </c>
      <c r="H37" s="32">
        <v>45347</v>
      </c>
    </row>
    <row r="38" spans="2:8" s="8" customFormat="1" ht="24" customHeight="1" x14ac:dyDescent="0.25">
      <c r="B38" s="37" t="s">
        <v>7</v>
      </c>
      <c r="C38" s="37" t="s">
        <v>7</v>
      </c>
      <c r="D38" s="37" t="s">
        <v>7</v>
      </c>
      <c r="E38" s="37" t="s">
        <v>7</v>
      </c>
      <c r="F38" s="37" t="s">
        <v>7</v>
      </c>
      <c r="G38" s="35" t="s">
        <v>5</v>
      </c>
      <c r="H38" s="35" t="s">
        <v>5</v>
      </c>
    </row>
    <row r="39" spans="2:8" ht="24" customHeight="1" x14ac:dyDescent="0.25">
      <c r="B39" s="36" t="s">
        <v>6</v>
      </c>
      <c r="C39" s="36" t="s">
        <v>6</v>
      </c>
      <c r="D39" s="36" t="s">
        <v>6</v>
      </c>
      <c r="E39" s="36" t="s">
        <v>6</v>
      </c>
      <c r="F39" s="36" t="s">
        <v>6</v>
      </c>
      <c r="H39" s="30"/>
    </row>
    <row r="40" spans="2:8" ht="24" customHeight="1" x14ac:dyDescent="0.25">
      <c r="B40" s="30"/>
      <c r="C40" s="31"/>
      <c r="D40" s="30"/>
      <c r="E40" s="31"/>
      <c r="F40" s="30"/>
      <c r="G40" s="126" t="s">
        <v>12</v>
      </c>
      <c r="H40" s="126" t="s">
        <v>12</v>
      </c>
    </row>
    <row r="41" spans="2:8" s="8" customFormat="1" ht="24" customHeight="1" x14ac:dyDescent="0.25">
      <c r="B41" s="32">
        <f t="array" ref="B41:H41">Jours+29+DATE(Calendrier2ans,OptionCalendrier2mois,1)-WEEKDAY(DATE(Calendrier2ans,OptionCalendrier2mois,1),OptionJoursemaine)</f>
        <v>45348</v>
      </c>
      <c r="C41" s="33">
        <v>45349</v>
      </c>
      <c r="D41" s="32">
        <v>45350</v>
      </c>
      <c r="E41" s="33">
        <v>45351</v>
      </c>
      <c r="F41" s="32">
        <v>45352</v>
      </c>
      <c r="G41" s="33">
        <v>45353</v>
      </c>
      <c r="H41" s="32">
        <v>45354</v>
      </c>
    </row>
    <row r="42" spans="2:8" s="8" customFormat="1" ht="24" customHeight="1" x14ac:dyDescent="0.25">
      <c r="B42" s="34" t="s">
        <v>4</v>
      </c>
      <c r="C42" s="34" t="s">
        <v>4</v>
      </c>
      <c r="D42" s="34" t="s">
        <v>4</v>
      </c>
      <c r="E42" s="34" t="s">
        <v>4</v>
      </c>
      <c r="F42" s="34" t="s">
        <v>4</v>
      </c>
      <c r="G42" s="35" t="s">
        <v>5</v>
      </c>
      <c r="H42" s="35" t="s">
        <v>5</v>
      </c>
    </row>
    <row r="43" spans="2:8" ht="24" customHeight="1" x14ac:dyDescent="0.25">
      <c r="B43" s="36" t="s">
        <v>6</v>
      </c>
      <c r="C43" s="36" t="s">
        <v>6</v>
      </c>
      <c r="D43" s="36" t="s">
        <v>6</v>
      </c>
      <c r="E43" s="36" t="s">
        <v>6</v>
      </c>
      <c r="F43" s="36" t="s">
        <v>6</v>
      </c>
      <c r="G43" s="31"/>
      <c r="H43" s="30"/>
    </row>
    <row r="44" spans="2:8" s="8" customFormat="1" ht="24" customHeight="1" x14ac:dyDescent="0.25">
      <c r="B44" s="32">
        <f t="array" ref="B44:C44">Jours+36+DATE(Calendrier2ans,OptionCalendrier2mois,1)-WEEKDAY(DATE(Calendrier2ans,OptionCalendrier2mois,1),OptionJoursemaine)</f>
        <v>45355</v>
      </c>
      <c r="C44" s="33">
        <v>45356</v>
      </c>
      <c r="D44" s="131" t="s">
        <v>3</v>
      </c>
      <c r="E44" s="131"/>
      <c r="F44" s="131"/>
      <c r="G44" s="131"/>
      <c r="H44" s="131"/>
    </row>
    <row r="45" spans="2:8" s="8" customFormat="1" ht="24" customHeight="1" x14ac:dyDescent="0.25">
      <c r="B45" s="28"/>
      <c r="C45" s="29"/>
      <c r="D45" s="39"/>
      <c r="E45" s="40"/>
      <c r="F45" s="40"/>
      <c r="G45" s="40"/>
      <c r="H45" s="41"/>
    </row>
    <row r="46" spans="2:8" ht="24" customHeight="1" x14ac:dyDescent="0.25">
      <c r="B46" s="42"/>
      <c r="C46" s="43"/>
      <c r="D46" s="132"/>
      <c r="E46" s="132"/>
      <c r="F46" s="132"/>
      <c r="G46" s="132"/>
      <c r="H46" s="132"/>
    </row>
    <row r="47" spans="2:8" ht="9" customHeight="1" x14ac:dyDescent="0.25">
      <c r="B47" s="20"/>
      <c r="C47" s="20"/>
      <c r="D47" s="21"/>
      <c r="E47" s="21"/>
      <c r="F47" s="21"/>
      <c r="G47" s="21"/>
      <c r="H47" s="21"/>
    </row>
    <row r="48" spans="2:8" ht="95.25" customHeight="1" x14ac:dyDescent="0.25">
      <c r="B48" s="2">
        <f>YEAR(DATE(Calendrier2ans,OptionCalendrier2mois+1,1))</f>
        <v>2024</v>
      </c>
      <c r="C48" s="128" t="str">
        <f>TEXT(DATE(Calendrier2ans,OptionCalendrier2mois+1,1),"mmmm")</f>
        <v>mars</v>
      </c>
      <c r="D48" s="128"/>
    </row>
    <row r="49" spans="2:8" ht="9" customHeight="1" x14ac:dyDescent="0.25"/>
    <row r="50" spans="2:8" s="3" customFormat="1" ht="24" customHeight="1" x14ac:dyDescent="0.25">
      <c r="B50" s="44" t="str">
        <f t="shared" ref="B50:H50" si="1">TEXT(B51,"jjjj")</f>
        <v>lundi</v>
      </c>
      <c r="C50" s="45" t="str">
        <f t="shared" si="1"/>
        <v>mardi</v>
      </c>
      <c r="D50" s="46" t="str">
        <f t="shared" si="1"/>
        <v>mercredi</v>
      </c>
      <c r="E50" s="45" t="str">
        <f t="shared" si="1"/>
        <v>jeudi</v>
      </c>
      <c r="F50" s="46" t="str">
        <f t="shared" si="1"/>
        <v>vendredi</v>
      </c>
      <c r="G50" s="45" t="str">
        <f t="shared" si="1"/>
        <v>samedi</v>
      </c>
      <c r="H50" s="47" t="str">
        <f t="shared" si="1"/>
        <v>dimanche</v>
      </c>
    </row>
    <row r="51" spans="2:8" s="8" customFormat="1" ht="24" customHeight="1" x14ac:dyDescent="0.25">
      <c r="B51" s="48">
        <f t="array" ref="B51:H51">Jours+1+DATE(Calendrier3ans,OptionCalendrier3mois,1)-WEEKDAY(DATE(Calendrier3ans,OptionCalendrier3mois,1),OptionJoursemaine)</f>
        <v>45348</v>
      </c>
      <c r="C51" s="27">
        <v>45349</v>
      </c>
      <c r="D51" s="48">
        <v>45350</v>
      </c>
      <c r="E51" s="27">
        <v>45351</v>
      </c>
      <c r="F51" s="48">
        <v>45352</v>
      </c>
      <c r="G51" s="27">
        <v>45353</v>
      </c>
      <c r="H51" s="48">
        <v>45354</v>
      </c>
    </row>
    <row r="52" spans="2:8" s="8" customFormat="1" ht="24" customHeight="1" x14ac:dyDescent="0.25">
      <c r="B52" s="34" t="s">
        <v>4</v>
      </c>
      <c r="C52" s="34" t="s">
        <v>4</v>
      </c>
      <c r="D52" s="34" t="s">
        <v>4</v>
      </c>
      <c r="E52" s="34" t="s">
        <v>4</v>
      </c>
      <c r="F52" s="34" t="s">
        <v>4</v>
      </c>
      <c r="G52" s="35" t="s">
        <v>5</v>
      </c>
      <c r="H52" s="35" t="s">
        <v>5</v>
      </c>
    </row>
    <row r="53" spans="2:8" ht="24.75" customHeight="1" x14ac:dyDescent="0.25">
      <c r="B53" s="49" t="s">
        <v>6</v>
      </c>
      <c r="C53" s="49" t="s">
        <v>6</v>
      </c>
      <c r="D53" s="49" t="s">
        <v>6</v>
      </c>
      <c r="E53" s="49" t="s">
        <v>6</v>
      </c>
      <c r="F53" s="49" t="s">
        <v>6</v>
      </c>
      <c r="G53" s="38" t="s">
        <v>15</v>
      </c>
      <c r="H53" s="50"/>
    </row>
    <row r="54" spans="2:8" ht="24.75" customHeight="1" x14ac:dyDescent="0.25">
      <c r="B54" s="53"/>
      <c r="C54" s="31"/>
      <c r="D54" s="53"/>
      <c r="E54" s="31"/>
      <c r="F54" s="127" t="s">
        <v>19</v>
      </c>
      <c r="G54" s="127" t="s">
        <v>19</v>
      </c>
      <c r="H54" s="127" t="s">
        <v>19</v>
      </c>
    </row>
    <row r="55" spans="2:8" s="8" customFormat="1" ht="24" customHeight="1" x14ac:dyDescent="0.25">
      <c r="B55" s="51">
        <f t="array" ref="B55:H55">Jours+8+DATE(Calendrier3ans,OptionCalendrier3mois,1)-WEEKDAY(DATE(Calendrier3ans,OptionCalendrier3mois,1),OptionJoursemaine)</f>
        <v>45355</v>
      </c>
      <c r="C55" s="52">
        <v>45356</v>
      </c>
      <c r="D55" s="51">
        <v>45357</v>
      </c>
      <c r="E55" s="52">
        <v>45358</v>
      </c>
      <c r="F55" s="51">
        <v>45359</v>
      </c>
      <c r="G55" s="52">
        <v>45360</v>
      </c>
      <c r="H55" s="51">
        <v>45361</v>
      </c>
    </row>
    <row r="56" spans="2:8" s="8" customFormat="1" ht="24" customHeight="1" x14ac:dyDescent="0.25">
      <c r="B56" s="34" t="s">
        <v>4</v>
      </c>
      <c r="C56" s="34" t="s">
        <v>4</v>
      </c>
      <c r="D56" s="34" t="s">
        <v>4</v>
      </c>
      <c r="E56" s="34" t="s">
        <v>4</v>
      </c>
      <c r="F56" s="34" t="s">
        <v>4</v>
      </c>
      <c r="G56" s="35" t="s">
        <v>5</v>
      </c>
      <c r="H56" s="35" t="s">
        <v>5</v>
      </c>
    </row>
    <row r="57" spans="2:8" ht="24.75" customHeight="1" x14ac:dyDescent="0.25">
      <c r="B57" s="49" t="s">
        <v>6</v>
      </c>
      <c r="C57" s="49" t="s">
        <v>6</v>
      </c>
      <c r="D57" s="49" t="s">
        <v>6</v>
      </c>
      <c r="E57" s="49" t="s">
        <v>6</v>
      </c>
      <c r="F57" s="49" t="s">
        <v>6</v>
      </c>
      <c r="G57" s="124"/>
      <c r="H57" s="53"/>
    </row>
    <row r="58" spans="2:8" ht="24.75" customHeight="1" x14ac:dyDescent="0.25">
      <c r="B58" s="122"/>
      <c r="C58" s="123"/>
      <c r="D58" s="122"/>
      <c r="E58" s="123"/>
      <c r="F58" s="125" t="s">
        <v>17</v>
      </c>
      <c r="G58" s="125" t="s">
        <v>17</v>
      </c>
      <c r="H58" s="125" t="s">
        <v>17</v>
      </c>
    </row>
    <row r="59" spans="2:8" ht="24.75" customHeight="1" x14ac:dyDescent="0.25">
      <c r="B59" s="122"/>
      <c r="C59" s="123"/>
      <c r="D59" s="122"/>
      <c r="E59" s="123"/>
      <c r="F59" s="127" t="s">
        <v>19</v>
      </c>
      <c r="G59" s="127" t="s">
        <v>19</v>
      </c>
      <c r="H59" s="127" t="s">
        <v>19</v>
      </c>
    </row>
    <row r="60" spans="2:8" s="8" customFormat="1" ht="24" customHeight="1" x14ac:dyDescent="0.25">
      <c r="B60" s="51">
        <f t="array" ref="B60:H60">Jours+15+DATE(Calendrier3ans,OptionCalendrier3mois,1)-WEEKDAY(DATE(Calendrier3ans,OptionCalendrier3mois,1),OptionJoursemaine)</f>
        <v>45362</v>
      </c>
      <c r="C60" s="52">
        <v>45363</v>
      </c>
      <c r="D60" s="51">
        <v>45364</v>
      </c>
      <c r="E60" s="52">
        <v>45365</v>
      </c>
      <c r="F60" s="51">
        <v>45366</v>
      </c>
      <c r="G60" s="52">
        <v>45367</v>
      </c>
      <c r="H60" s="51">
        <v>45368</v>
      </c>
    </row>
    <row r="61" spans="2:8" s="8" customFormat="1" ht="24" customHeight="1" x14ac:dyDescent="0.25">
      <c r="B61" s="37" t="s">
        <v>7</v>
      </c>
      <c r="C61" s="37" t="s">
        <v>7</v>
      </c>
      <c r="D61" s="37" t="s">
        <v>7</v>
      </c>
      <c r="E61" s="37" t="s">
        <v>7</v>
      </c>
      <c r="F61" s="37" t="s">
        <v>7</v>
      </c>
      <c r="G61" s="35" t="s">
        <v>5</v>
      </c>
      <c r="H61" s="35" t="s">
        <v>5</v>
      </c>
    </row>
    <row r="62" spans="2:8" ht="24.75" customHeight="1" x14ac:dyDescent="0.25">
      <c r="B62" s="49" t="s">
        <v>6</v>
      </c>
      <c r="C62" s="49" t="s">
        <v>6</v>
      </c>
      <c r="D62" s="49" t="s">
        <v>6</v>
      </c>
      <c r="E62" s="49" t="s">
        <v>6</v>
      </c>
      <c r="F62" s="49" t="s">
        <v>6</v>
      </c>
      <c r="G62" s="38" t="s">
        <v>16</v>
      </c>
      <c r="H62" s="142"/>
    </row>
    <row r="63" spans="2:8" s="8" customFormat="1" ht="24" customHeight="1" x14ac:dyDescent="0.25">
      <c r="B63" s="51">
        <f t="array" ref="B63:H63">Jours+22+DATE(Calendrier3ans,OptionCalendrier3mois,1)-WEEKDAY(DATE(Calendrier3ans,OptionCalendrier3mois,1),OptionJoursemaine)</f>
        <v>45369</v>
      </c>
      <c r="C63" s="52">
        <v>45370</v>
      </c>
      <c r="D63" s="51">
        <v>45371</v>
      </c>
      <c r="E63" s="52">
        <v>45372</v>
      </c>
      <c r="F63" s="51">
        <v>45373</v>
      </c>
      <c r="G63" s="52">
        <v>45374</v>
      </c>
      <c r="H63" s="51">
        <v>45375</v>
      </c>
    </row>
    <row r="64" spans="2:8" s="8" customFormat="1" ht="24" customHeight="1" x14ac:dyDescent="0.25">
      <c r="B64" s="34" t="s">
        <v>4</v>
      </c>
      <c r="C64" s="34" t="s">
        <v>4</v>
      </c>
      <c r="D64" s="34" t="s">
        <v>4</v>
      </c>
      <c r="E64" s="34" t="s">
        <v>4</v>
      </c>
      <c r="F64" s="34" t="s">
        <v>4</v>
      </c>
      <c r="G64" s="54" t="s">
        <v>5</v>
      </c>
      <c r="H64" s="35" t="s">
        <v>5</v>
      </c>
    </row>
    <row r="65" spans="2:8" ht="24.75" customHeight="1" x14ac:dyDescent="0.25">
      <c r="B65" s="49" t="s">
        <v>6</v>
      </c>
      <c r="C65" s="49" t="s">
        <v>6</v>
      </c>
      <c r="D65" s="49" t="s">
        <v>6</v>
      </c>
      <c r="E65" s="49" t="s">
        <v>6</v>
      </c>
      <c r="F65" s="49" t="s">
        <v>6</v>
      </c>
      <c r="G65" s="124"/>
      <c r="H65" s="124"/>
    </row>
    <row r="66" spans="2:8" ht="24.75" customHeight="1" x14ac:dyDescent="0.25">
      <c r="B66" s="53"/>
      <c r="C66" s="31"/>
      <c r="D66" s="53"/>
      <c r="E66" s="31"/>
      <c r="F66" s="125" t="s">
        <v>18</v>
      </c>
      <c r="G66" s="125" t="s">
        <v>18</v>
      </c>
      <c r="H66" s="125" t="s">
        <v>18</v>
      </c>
    </row>
    <row r="67" spans="2:8" s="8" customFormat="1" ht="24" customHeight="1" x14ac:dyDescent="0.25">
      <c r="B67" s="51">
        <f t="array" ref="B67:H67">Jours+29+DATE(Calendrier3ans,OptionCalendrier3mois,1)-WEEKDAY(DATE(Calendrier3ans,OptionCalendrier3mois,1),OptionJoursemaine)</f>
        <v>45376</v>
      </c>
      <c r="C67" s="52">
        <v>45377</v>
      </c>
      <c r="D67" s="51">
        <v>45378</v>
      </c>
      <c r="E67" s="52">
        <v>45379</v>
      </c>
      <c r="F67" s="51">
        <v>45380</v>
      </c>
      <c r="G67" s="52">
        <v>45381</v>
      </c>
      <c r="H67" s="51">
        <v>45382</v>
      </c>
    </row>
    <row r="68" spans="2:8" s="8" customFormat="1" ht="24" customHeight="1" x14ac:dyDescent="0.25">
      <c r="B68" s="34" t="s">
        <v>4</v>
      </c>
      <c r="C68" s="34" t="s">
        <v>4</v>
      </c>
      <c r="D68" s="34" t="s">
        <v>4</v>
      </c>
      <c r="E68" s="34" t="s">
        <v>4</v>
      </c>
      <c r="F68" s="34" t="s">
        <v>4</v>
      </c>
      <c r="G68" s="35" t="s">
        <v>5</v>
      </c>
      <c r="H68" s="35" t="s">
        <v>5</v>
      </c>
    </row>
    <row r="69" spans="2:8" ht="24.75" customHeight="1" x14ac:dyDescent="0.25">
      <c r="B69" s="49" t="s">
        <v>6</v>
      </c>
      <c r="C69" s="49" t="s">
        <v>6</v>
      </c>
      <c r="D69" s="49" t="s">
        <v>6</v>
      </c>
      <c r="E69" s="49" t="s">
        <v>6</v>
      </c>
      <c r="F69" s="49" t="s">
        <v>6</v>
      </c>
      <c r="G69" s="31"/>
      <c r="H69" s="53"/>
    </row>
    <row r="70" spans="2:8" s="8" customFormat="1" ht="24" customHeight="1" x14ac:dyDescent="0.25">
      <c r="B70" s="51">
        <f t="array" ref="B70:C70">Jours+36+DATE(Calendrier3ans,OptionCalendrier3mois,1)-WEEKDAY(DATE(Calendrier3ans,OptionCalendrier3mois,1),OptionJoursemaine)</f>
        <v>45383</v>
      </c>
      <c r="C70" s="52">
        <v>45384</v>
      </c>
      <c r="D70" s="133" t="s">
        <v>3</v>
      </c>
      <c r="E70" s="133"/>
      <c r="F70" s="133"/>
      <c r="G70" s="133"/>
      <c r="H70" s="133"/>
    </row>
    <row r="71" spans="2:8" s="8" customFormat="1" ht="24" customHeight="1" x14ac:dyDescent="0.25">
      <c r="B71" s="55"/>
      <c r="C71" s="29"/>
      <c r="D71" s="56"/>
      <c r="E71" s="40"/>
      <c r="F71" s="40"/>
      <c r="G71" s="40"/>
      <c r="H71" s="57"/>
    </row>
    <row r="72" spans="2:8" ht="24.75" customHeight="1" x14ac:dyDescent="0.25">
      <c r="B72" s="58"/>
      <c r="C72" s="59"/>
      <c r="D72" s="134"/>
      <c r="E72" s="134"/>
      <c r="F72" s="134"/>
      <c r="G72" s="134"/>
      <c r="H72" s="134"/>
    </row>
    <row r="73" spans="2:8" ht="9" customHeight="1" x14ac:dyDescent="0.25">
      <c r="B73" s="20"/>
      <c r="C73" s="20"/>
      <c r="D73" s="21"/>
      <c r="E73" s="21"/>
      <c r="F73" s="21"/>
      <c r="G73" s="21"/>
      <c r="H73" s="21"/>
    </row>
    <row r="74" spans="2:8" ht="95.25" customHeight="1" x14ac:dyDescent="0.25">
      <c r="B74" s="2">
        <f>YEAR(DATE(Calendrier3ans,OptionCalendrier3mois+1,1))</f>
        <v>2024</v>
      </c>
      <c r="C74" s="128" t="str">
        <f>TEXT(DATE(Calendrier3ans,OptionCalendrier3mois+1,1),"mmmm")</f>
        <v>avril</v>
      </c>
      <c r="D74" s="128"/>
    </row>
    <row r="75" spans="2:8" ht="9" customHeight="1" x14ac:dyDescent="0.25"/>
    <row r="76" spans="2:8" s="3" customFormat="1" ht="24" customHeight="1" x14ac:dyDescent="0.25">
      <c r="B76" s="60" t="str">
        <f t="shared" ref="B76:H76" si="2">TEXT(B77,"jjjj")</f>
        <v>lundi</v>
      </c>
      <c r="C76" s="61" t="str">
        <f t="shared" si="2"/>
        <v>mardi</v>
      </c>
      <c r="D76" s="62" t="str">
        <f t="shared" si="2"/>
        <v>mercredi</v>
      </c>
      <c r="E76" s="61" t="str">
        <f t="shared" si="2"/>
        <v>jeudi</v>
      </c>
      <c r="F76" s="62" t="str">
        <f t="shared" si="2"/>
        <v>vendredi</v>
      </c>
      <c r="G76" s="61" t="str">
        <f t="shared" si="2"/>
        <v>samedi</v>
      </c>
      <c r="H76" s="63" t="str">
        <f t="shared" si="2"/>
        <v>dimanche</v>
      </c>
    </row>
    <row r="77" spans="2:8" s="8" customFormat="1" ht="24" customHeight="1" x14ac:dyDescent="0.25">
      <c r="B77" s="64">
        <f t="array" ref="B77:H77">Jours+1+DATE(Calendrier4ans,OptionCalendrier4mois,1)-WEEKDAY(DATE(Calendrier4ans,OptionCalendrier4mois,1),OptionJoursemaine)</f>
        <v>45383</v>
      </c>
      <c r="C77" s="27">
        <v>45384</v>
      </c>
      <c r="D77" s="64">
        <v>45385</v>
      </c>
      <c r="E77" s="27">
        <v>45386</v>
      </c>
      <c r="F77" s="64">
        <v>45387</v>
      </c>
      <c r="G77" s="27">
        <v>45388</v>
      </c>
      <c r="H77" s="64">
        <v>45389</v>
      </c>
    </row>
    <row r="78" spans="2:8" s="8" customFormat="1" ht="24" customHeight="1" x14ac:dyDescent="0.25">
      <c r="B78" s="35" t="s">
        <v>5</v>
      </c>
      <c r="C78" s="55"/>
      <c r="D78" s="55"/>
      <c r="E78" s="55"/>
      <c r="F78" s="55"/>
      <c r="G78" s="35" t="s">
        <v>5</v>
      </c>
      <c r="H78" s="35" t="s">
        <v>5</v>
      </c>
    </row>
    <row r="79" spans="2:8" s="8" customFormat="1" ht="24" customHeight="1" x14ac:dyDescent="0.25">
      <c r="B79" s="34" t="s">
        <v>4</v>
      </c>
      <c r="C79" s="34" t="s">
        <v>4</v>
      </c>
      <c r="D79" s="34" t="s">
        <v>4</v>
      </c>
      <c r="E79" s="34" t="s">
        <v>4</v>
      </c>
      <c r="F79" s="34" t="s">
        <v>4</v>
      </c>
      <c r="G79" s="68" t="s">
        <v>8</v>
      </c>
      <c r="H79" s="143"/>
    </row>
    <row r="80" spans="2:8" ht="24" customHeight="1" x14ac:dyDescent="0.25">
      <c r="B80" s="49" t="s">
        <v>6</v>
      </c>
      <c r="C80" s="49" t="s">
        <v>6</v>
      </c>
      <c r="D80" s="49" t="s">
        <v>6</v>
      </c>
      <c r="E80" s="65" t="s">
        <v>6</v>
      </c>
      <c r="F80" s="65" t="s">
        <v>6</v>
      </c>
    </row>
    <row r="81" spans="2:8" s="8" customFormat="1" ht="24" customHeight="1" x14ac:dyDescent="0.25">
      <c r="B81" s="66">
        <f t="array" ref="B81:H81">Jours+8+DATE(Calendrier4ans,OptionCalendrier4mois,1)-WEEKDAY(DATE(Calendrier4ans,OptionCalendrier4mois,1),OptionJoursemaine)</f>
        <v>45390</v>
      </c>
      <c r="C81" s="67">
        <v>45391</v>
      </c>
      <c r="D81" s="66">
        <v>45392</v>
      </c>
      <c r="E81" s="67">
        <v>45393</v>
      </c>
      <c r="F81" s="66">
        <v>45394</v>
      </c>
      <c r="G81" s="67">
        <v>45395</v>
      </c>
      <c r="H81" s="66">
        <v>45396</v>
      </c>
    </row>
    <row r="82" spans="2:8" s="8" customFormat="1" ht="24" customHeight="1" x14ac:dyDescent="0.25">
      <c r="B82" s="34" t="s">
        <v>4</v>
      </c>
      <c r="C82" s="34" t="s">
        <v>4</v>
      </c>
      <c r="D82" s="34" t="s">
        <v>4</v>
      </c>
      <c r="E82" s="34" t="s">
        <v>4</v>
      </c>
      <c r="F82" s="34" t="s">
        <v>4</v>
      </c>
      <c r="G82" s="35" t="s">
        <v>5</v>
      </c>
      <c r="H82" s="35" t="s">
        <v>5</v>
      </c>
    </row>
    <row r="83" spans="2:8" ht="24" customHeight="1" x14ac:dyDescent="0.25">
      <c r="B83" s="65" t="s">
        <v>6</v>
      </c>
      <c r="C83" s="65" t="s">
        <v>6</v>
      </c>
      <c r="D83" s="65" t="s">
        <v>6</v>
      </c>
      <c r="E83" s="65" t="s">
        <v>6</v>
      </c>
      <c r="F83" s="65" t="s">
        <v>6</v>
      </c>
      <c r="G83" s="68" t="s">
        <v>9</v>
      </c>
      <c r="H83" s="144"/>
    </row>
    <row r="84" spans="2:8" ht="24" customHeight="1" x14ac:dyDescent="0.25">
      <c r="B84"/>
      <c r="C84"/>
      <c r="D84"/>
      <c r="E84"/>
      <c r="F84"/>
    </row>
    <row r="85" spans="2:8" s="8" customFormat="1" ht="24" customHeight="1" x14ac:dyDescent="0.25">
      <c r="B85" s="66">
        <f t="array" ref="B85:H85">Jours+15+DATE(Calendrier4ans,OptionCalendrier4mois,1)-WEEKDAY(DATE(Calendrier4ans,OptionCalendrier4mois,1),OptionJoursemaine)</f>
        <v>45397</v>
      </c>
      <c r="C85" s="67">
        <v>45398</v>
      </c>
      <c r="D85" s="66">
        <v>45399</v>
      </c>
      <c r="E85" s="67">
        <v>45400</v>
      </c>
      <c r="F85" s="66">
        <v>45401</v>
      </c>
      <c r="G85" s="67">
        <v>45402</v>
      </c>
      <c r="H85" s="66">
        <v>45403</v>
      </c>
    </row>
    <row r="86" spans="2:8" s="8" customFormat="1" ht="24" customHeight="1" x14ac:dyDescent="0.25">
      <c r="B86" s="37" t="s">
        <v>7</v>
      </c>
      <c r="C86" s="37" t="s">
        <v>7</v>
      </c>
      <c r="D86" s="37" t="s">
        <v>7</v>
      </c>
      <c r="E86" s="37" t="s">
        <v>7</v>
      </c>
      <c r="F86" s="37" t="s">
        <v>7</v>
      </c>
      <c r="G86" s="35" t="s">
        <v>5</v>
      </c>
      <c r="H86" s="35" t="s">
        <v>5</v>
      </c>
    </row>
    <row r="87" spans="2:8" ht="24" customHeight="1" x14ac:dyDescent="0.25">
      <c r="B87" s="65" t="s">
        <v>6</v>
      </c>
      <c r="C87" s="65" t="s">
        <v>6</v>
      </c>
      <c r="D87" s="65" t="s">
        <v>6</v>
      </c>
      <c r="E87" s="65" t="s">
        <v>6</v>
      </c>
      <c r="F87" s="65" t="s">
        <v>6</v>
      </c>
      <c r="G87" s="31"/>
      <c r="H87" s="69"/>
    </row>
    <row r="88" spans="2:8" s="8" customFormat="1" ht="24" customHeight="1" x14ac:dyDescent="0.25">
      <c r="B88" s="66">
        <f t="array" ref="B88:H88">Jours+22+DATE(Calendrier4ans,OptionCalendrier4mois,1)-WEEKDAY(DATE(Calendrier4ans,OptionCalendrier4mois,1),OptionJoursemaine)</f>
        <v>45404</v>
      </c>
      <c r="C88" s="67">
        <v>45405</v>
      </c>
      <c r="D88" s="66">
        <v>45406</v>
      </c>
      <c r="E88" s="67">
        <v>45407</v>
      </c>
      <c r="F88" s="66">
        <v>45408</v>
      </c>
      <c r="G88" s="67">
        <v>45409</v>
      </c>
      <c r="H88" s="66">
        <v>45410</v>
      </c>
    </row>
    <row r="89" spans="2:8" s="8" customFormat="1" ht="24" customHeight="1" x14ac:dyDescent="0.25">
      <c r="B89" s="34" t="s">
        <v>4</v>
      </c>
      <c r="C89" s="34" t="s">
        <v>4</v>
      </c>
      <c r="D89" s="34" t="s">
        <v>4</v>
      </c>
      <c r="E89" s="34" t="s">
        <v>4</v>
      </c>
      <c r="F89" s="34" t="s">
        <v>4</v>
      </c>
      <c r="G89" s="35" t="s">
        <v>5</v>
      </c>
      <c r="H89" s="35" t="s">
        <v>5</v>
      </c>
    </row>
    <row r="90" spans="2:8" ht="24" customHeight="1" x14ac:dyDescent="0.25">
      <c r="B90" s="65" t="s">
        <v>6</v>
      </c>
      <c r="C90" s="65" t="s">
        <v>6</v>
      </c>
      <c r="D90" s="65" t="s">
        <v>6</v>
      </c>
      <c r="E90" s="65" t="s">
        <v>6</v>
      </c>
      <c r="F90" s="65" t="s">
        <v>6</v>
      </c>
      <c r="G90" s="31"/>
      <c r="H90" s="69"/>
    </row>
    <row r="91" spans="2:8" s="8" customFormat="1" ht="24" customHeight="1" x14ac:dyDescent="0.25">
      <c r="B91" s="66">
        <f t="array" ref="B91:H91">Jours+29+DATE(Calendrier4ans,OptionCalendrier4mois,1)-WEEKDAY(DATE(Calendrier4ans,OptionCalendrier4mois,1),OptionJoursemaine)</f>
        <v>45411</v>
      </c>
      <c r="C91" s="67">
        <v>45412</v>
      </c>
      <c r="D91" s="66">
        <v>45413</v>
      </c>
      <c r="E91" s="67">
        <v>45414</v>
      </c>
      <c r="F91" s="66">
        <v>45415</v>
      </c>
      <c r="G91" s="67">
        <v>45416</v>
      </c>
      <c r="H91" s="66">
        <v>45417</v>
      </c>
    </row>
    <row r="92" spans="2:8" s="8" customFormat="1" ht="24" customHeight="1" x14ac:dyDescent="0.25">
      <c r="B92" s="34" t="s">
        <v>4</v>
      </c>
      <c r="C92" s="34" t="s">
        <v>4</v>
      </c>
      <c r="D92" s="34" t="s">
        <v>4</v>
      </c>
      <c r="E92" s="34" t="s">
        <v>4</v>
      </c>
      <c r="F92" s="34" t="s">
        <v>4</v>
      </c>
      <c r="G92" s="35" t="s">
        <v>5</v>
      </c>
      <c r="H92" s="35" t="s">
        <v>5</v>
      </c>
    </row>
    <row r="93" spans="2:8" ht="24.75" customHeight="1" x14ac:dyDescent="0.25">
      <c r="B93" s="65" t="s">
        <v>6</v>
      </c>
      <c r="C93" s="65" t="s">
        <v>6</v>
      </c>
      <c r="D93" s="65" t="s">
        <v>6</v>
      </c>
      <c r="E93" s="65" t="s">
        <v>6</v>
      </c>
      <c r="F93" s="65" t="s">
        <v>6</v>
      </c>
      <c r="G93" s="68" t="s">
        <v>10</v>
      </c>
      <c r="H93" s="68" t="s">
        <v>11</v>
      </c>
    </row>
    <row r="94" spans="2:8" s="8" customFormat="1" ht="24" customHeight="1" x14ac:dyDescent="0.25">
      <c r="B94" s="66">
        <f t="array" ref="B94:C94">Jours+36+DATE(Calendrier4ans,OptionCalendrier4mois,1)-WEEKDAY(DATE(Calendrier4ans,OptionCalendrier4mois,1),OptionJoursemaine)</f>
        <v>45418</v>
      </c>
      <c r="C94" s="67">
        <v>45419</v>
      </c>
      <c r="D94" s="135" t="s">
        <v>20</v>
      </c>
      <c r="E94" s="135"/>
      <c r="F94" s="135"/>
      <c r="G94" s="135"/>
      <c r="H94" s="135"/>
    </row>
    <row r="95" spans="2:8" s="8" customFormat="1" ht="24" customHeight="1" x14ac:dyDescent="0.25">
      <c r="B95" s="70"/>
      <c r="C95" s="29"/>
      <c r="D95" s="71"/>
      <c r="E95" s="40"/>
      <c r="F95" s="40"/>
      <c r="G95" s="40"/>
      <c r="H95" s="72"/>
    </row>
    <row r="96" spans="2:8" ht="24" customHeight="1" x14ac:dyDescent="0.25">
      <c r="B96" s="73"/>
      <c r="C96" s="74"/>
      <c r="D96" s="136"/>
      <c r="E96" s="136"/>
      <c r="F96" s="136"/>
      <c r="G96" s="136"/>
      <c r="H96" s="136"/>
    </row>
    <row r="97" spans="2:8" ht="9" customHeight="1" x14ac:dyDescent="0.25">
      <c r="B97" s="20"/>
      <c r="C97" s="20"/>
      <c r="D97" s="21"/>
      <c r="E97" s="21"/>
      <c r="F97" s="21"/>
      <c r="G97" s="21"/>
      <c r="H97" s="21"/>
    </row>
    <row r="98" spans="2:8" ht="95.25" customHeight="1" x14ac:dyDescent="0.25">
      <c r="B98" s="2">
        <f>YEAR(DATE(Calendrier4ans,OptionCalendrier4mois+1,1))</f>
        <v>2024</v>
      </c>
      <c r="C98" s="128" t="str">
        <f>TEXT(DATE(Calendrier4ans,OptionCalendrier4mois+1,1),"mmmm")</f>
        <v>mai</v>
      </c>
      <c r="D98" s="128"/>
    </row>
    <row r="99" spans="2:8" ht="9" customHeight="1" x14ac:dyDescent="0.25"/>
    <row r="100" spans="2:8" s="3" customFormat="1" ht="24" customHeight="1" x14ac:dyDescent="0.25">
      <c r="B100" s="60" t="str">
        <f t="shared" ref="B100:H100" si="3">TEXT(B101,"jjjj")</f>
        <v>lundi</v>
      </c>
      <c r="C100" s="61" t="str">
        <f t="shared" si="3"/>
        <v>mardi</v>
      </c>
      <c r="D100" s="62" t="str">
        <f t="shared" si="3"/>
        <v>mercredi</v>
      </c>
      <c r="E100" s="61" t="str">
        <f t="shared" si="3"/>
        <v>jeudi</v>
      </c>
      <c r="F100" s="62" t="str">
        <f t="shared" si="3"/>
        <v>vendredi</v>
      </c>
      <c r="G100" s="61" t="str">
        <f t="shared" si="3"/>
        <v>samedi</v>
      </c>
      <c r="H100" s="63" t="str">
        <f t="shared" si="3"/>
        <v>dimanche</v>
      </c>
    </row>
    <row r="101" spans="2:8" s="8" customFormat="1" ht="24" customHeight="1" x14ac:dyDescent="0.25">
      <c r="B101" s="75">
        <f t="array" ref="B101:H101">Jours+1+DATE(Calendrier5ans,OptionCalendrier5mois,1)-WEEKDAY(DATE(Calendrier5ans,OptionCalendrier5mois,1),OptionJoursemaine)</f>
        <v>45411</v>
      </c>
      <c r="C101" s="10">
        <v>45412</v>
      </c>
      <c r="D101" s="75">
        <v>45413</v>
      </c>
      <c r="E101" s="10">
        <v>45414</v>
      </c>
      <c r="F101" s="75">
        <v>45415</v>
      </c>
      <c r="G101" s="10">
        <v>45416</v>
      </c>
      <c r="H101" s="75">
        <v>45417</v>
      </c>
    </row>
    <row r="102" spans="2:8" s="8" customFormat="1" ht="24" customHeight="1" x14ac:dyDescent="0.25">
      <c r="B102" s="34" t="s">
        <v>4</v>
      </c>
      <c r="C102" s="34" t="s">
        <v>4</v>
      </c>
      <c r="D102" s="34" t="s">
        <v>4</v>
      </c>
      <c r="E102" s="34" t="s">
        <v>4</v>
      </c>
      <c r="F102" s="34" t="s">
        <v>4</v>
      </c>
      <c r="G102" s="77" t="s">
        <v>5</v>
      </c>
      <c r="H102" s="77" t="s">
        <v>5</v>
      </c>
    </row>
    <row r="103" spans="2:8" ht="24" customHeight="1" x14ac:dyDescent="0.25">
      <c r="B103" s="78" t="s">
        <v>6</v>
      </c>
      <c r="C103" s="78" t="s">
        <v>6</v>
      </c>
      <c r="D103" s="78" t="s">
        <v>6</v>
      </c>
      <c r="E103" s="78" t="s">
        <v>6</v>
      </c>
      <c r="F103" s="78" t="s">
        <v>6</v>
      </c>
      <c r="G103" s="76"/>
      <c r="H103" s="79"/>
    </row>
    <row r="104" spans="2:8" s="8" customFormat="1" ht="24" customHeight="1" x14ac:dyDescent="0.25">
      <c r="B104" s="80">
        <f t="array" ref="B104:H104">Jours+8+DATE(Calendrier5ans,OptionCalendrier5mois,1)-WEEKDAY(DATE(Calendrier5ans,OptionCalendrier5mois,1),OptionJoursemaine)</f>
        <v>45418</v>
      </c>
      <c r="C104" s="81">
        <v>45419</v>
      </c>
      <c r="D104" s="80">
        <v>45420</v>
      </c>
      <c r="E104" s="81">
        <v>45421</v>
      </c>
      <c r="F104" s="80">
        <v>45422</v>
      </c>
      <c r="G104" s="81">
        <v>45423</v>
      </c>
      <c r="H104" s="80">
        <v>45424</v>
      </c>
    </row>
    <row r="105" spans="2:8" s="8" customFormat="1" ht="24" customHeight="1" x14ac:dyDescent="0.25">
      <c r="B105" s="34" t="s">
        <v>4</v>
      </c>
      <c r="C105" s="34" t="s">
        <v>4</v>
      </c>
      <c r="D105" s="34" t="s">
        <v>4</v>
      </c>
      <c r="E105" s="34" t="s">
        <v>4</v>
      </c>
      <c r="F105" s="34" t="s">
        <v>4</v>
      </c>
      <c r="G105" s="77" t="s">
        <v>5</v>
      </c>
      <c r="H105" s="77" t="s">
        <v>5</v>
      </c>
    </row>
    <row r="106" spans="2:8" ht="24" customHeight="1" x14ac:dyDescent="0.25">
      <c r="B106" s="78" t="s">
        <v>6</v>
      </c>
      <c r="C106" s="78" t="s">
        <v>6</v>
      </c>
      <c r="D106" s="78" t="s">
        <v>6</v>
      </c>
      <c r="E106" s="78" t="s">
        <v>6</v>
      </c>
      <c r="F106" s="78" t="s">
        <v>6</v>
      </c>
      <c r="G106" s="76"/>
      <c r="H106" s="79"/>
    </row>
    <row r="107" spans="2:8" s="8" customFormat="1" ht="24" customHeight="1" x14ac:dyDescent="0.25">
      <c r="B107" s="80">
        <f t="array" ref="B107:H107">Jours+15+DATE(Calendrier5ans,OptionCalendrier5mois,1)-WEEKDAY(DATE(Calendrier5ans,OptionCalendrier5mois,1),OptionJoursemaine)</f>
        <v>45425</v>
      </c>
      <c r="C107" s="81">
        <v>45426</v>
      </c>
      <c r="D107" s="80">
        <v>45427</v>
      </c>
      <c r="E107" s="81">
        <v>45428</v>
      </c>
      <c r="F107" s="80">
        <v>45429</v>
      </c>
      <c r="G107" s="81">
        <v>45430</v>
      </c>
      <c r="H107" s="80">
        <v>45431</v>
      </c>
    </row>
    <row r="108" spans="2:8" s="8" customFormat="1" ht="24" customHeight="1" x14ac:dyDescent="0.25">
      <c r="B108" s="34" t="s">
        <v>4</v>
      </c>
      <c r="C108" s="34" t="s">
        <v>4</v>
      </c>
      <c r="D108" s="34" t="s">
        <v>4</v>
      </c>
      <c r="E108" s="34" t="s">
        <v>4</v>
      </c>
      <c r="F108" s="34" t="s">
        <v>4</v>
      </c>
      <c r="G108"/>
      <c r="H108"/>
    </row>
    <row r="109" spans="2:8" s="8" customFormat="1" ht="24" customHeight="1" x14ac:dyDescent="0.25">
      <c r="B109" s="78" t="s">
        <v>6</v>
      </c>
      <c r="C109" s="78" t="s">
        <v>6</v>
      </c>
      <c r="D109" s="78" t="s">
        <v>6</v>
      </c>
      <c r="E109" s="78" t="s">
        <v>6</v>
      </c>
      <c r="F109" s="78" t="s">
        <v>6</v>
      </c>
      <c r="G109"/>
      <c r="H109"/>
    </row>
    <row r="110" spans="2:8" s="8" customFormat="1" ht="24" customHeight="1" x14ac:dyDescent="0.25">
      <c r="B110" s="80">
        <f t="array" ref="B110:H110">Jours+22+DATE(Calendrier5ans,OptionCalendrier5mois,1)-WEEKDAY(DATE(Calendrier5ans,OptionCalendrier5mois,1),OptionJoursemaine)</f>
        <v>45432</v>
      </c>
      <c r="C110" s="81">
        <v>45433</v>
      </c>
      <c r="D110" s="80">
        <v>45434</v>
      </c>
      <c r="E110" s="81">
        <v>45435</v>
      </c>
      <c r="F110" s="80">
        <v>45436</v>
      </c>
      <c r="G110" s="81">
        <v>45437</v>
      </c>
      <c r="H110" s="80">
        <v>45438</v>
      </c>
    </row>
    <row r="111" spans="2:8" s="8" customFormat="1" ht="24" customHeight="1" x14ac:dyDescent="0.25">
      <c r="B111" s="37" t="s">
        <v>7</v>
      </c>
      <c r="C111" s="37" t="s">
        <v>7</v>
      </c>
      <c r="D111" s="37" t="s">
        <v>7</v>
      </c>
      <c r="E111" s="37" t="s">
        <v>7</v>
      </c>
      <c r="F111" s="37" t="s">
        <v>7</v>
      </c>
      <c r="G111" s="77" t="s">
        <v>5</v>
      </c>
      <c r="H111" s="77" t="s">
        <v>5</v>
      </c>
    </row>
    <row r="112" spans="2:8" ht="24" customHeight="1" x14ac:dyDescent="0.25">
      <c r="B112" s="78" t="s">
        <v>6</v>
      </c>
      <c r="C112" s="78" t="s">
        <v>6</v>
      </c>
      <c r="D112" s="78" t="s">
        <v>6</v>
      </c>
      <c r="E112" s="78" t="s">
        <v>6</v>
      </c>
      <c r="F112" s="78" t="s">
        <v>6</v>
      </c>
      <c r="G112" s="145"/>
      <c r="H112" s="145"/>
    </row>
    <row r="113" spans="2:8" s="8" customFormat="1" ht="24" customHeight="1" x14ac:dyDescent="0.25">
      <c r="B113" s="80">
        <f t="array" ref="B113:H113">Jours+29+DATE(Calendrier5ans,OptionCalendrier5mois,1)-WEEKDAY(DATE(Calendrier5ans,OptionCalendrier5mois,1),OptionJoursemaine)</f>
        <v>45439</v>
      </c>
      <c r="C113" s="81">
        <v>45440</v>
      </c>
      <c r="D113" s="80">
        <v>45441</v>
      </c>
      <c r="E113" s="81">
        <v>45442</v>
      </c>
      <c r="F113" s="80">
        <v>45443</v>
      </c>
      <c r="G113" s="81">
        <v>45444</v>
      </c>
      <c r="H113" s="80">
        <v>45445</v>
      </c>
    </row>
    <row r="114" spans="2:8" s="8" customFormat="1" ht="24" customHeight="1" x14ac:dyDescent="0.25">
      <c r="B114" s="34" t="s">
        <v>4</v>
      </c>
      <c r="C114" s="34" t="s">
        <v>4</v>
      </c>
      <c r="D114" s="34" t="s">
        <v>4</v>
      </c>
      <c r="E114" s="34" t="s">
        <v>4</v>
      </c>
      <c r="F114" s="34" t="s">
        <v>4</v>
      </c>
      <c r="G114" s="77" t="s">
        <v>5</v>
      </c>
      <c r="H114" s="77" t="s">
        <v>5</v>
      </c>
    </row>
    <row r="115" spans="2:8" ht="24" customHeight="1" x14ac:dyDescent="0.25">
      <c r="B115" s="78" t="s">
        <v>6</v>
      </c>
      <c r="C115" s="78" t="s">
        <v>6</v>
      </c>
      <c r="D115" s="78" t="s">
        <v>6</v>
      </c>
      <c r="E115" s="78" t="s">
        <v>6</v>
      </c>
      <c r="F115" s="78" t="s">
        <v>6</v>
      </c>
      <c r="G115"/>
      <c r="H115"/>
    </row>
    <row r="116" spans="2:8" s="8" customFormat="1" ht="24" customHeight="1" x14ac:dyDescent="0.25">
      <c r="B116" s="80">
        <f t="array" ref="B116:C116">Jours+36+DATE(Calendrier5ans,OptionCalendrier5mois,1)-WEEKDAY(DATE(Calendrier5ans,OptionCalendrier5mois,1),OptionJoursemaine)</f>
        <v>45446</v>
      </c>
      <c r="C116" s="81">
        <v>45447</v>
      </c>
      <c r="D116" s="137" t="s">
        <v>21</v>
      </c>
      <c r="E116" s="137"/>
      <c r="F116" s="137"/>
      <c r="G116" s="137"/>
      <c r="H116" s="137"/>
    </row>
    <row r="117" spans="2:8" s="8" customFormat="1" ht="24" customHeight="1" x14ac:dyDescent="0.25">
      <c r="B117" s="34" t="s">
        <v>4</v>
      </c>
      <c r="C117" s="34" t="s">
        <v>4</v>
      </c>
      <c r="D117" s="82"/>
      <c r="E117" s="83"/>
      <c r="F117" s="83"/>
      <c r="G117" s="83"/>
      <c r="H117" s="84"/>
    </row>
    <row r="118" spans="2:8" ht="24.75" customHeight="1" x14ac:dyDescent="0.25">
      <c r="B118" s="78" t="s">
        <v>6</v>
      </c>
      <c r="C118" s="78" t="s">
        <v>6</v>
      </c>
      <c r="D118" s="138"/>
      <c r="E118" s="138"/>
      <c r="F118" s="138"/>
      <c r="G118" s="138"/>
      <c r="H118" s="138"/>
    </row>
    <row r="119" spans="2:8" ht="9" customHeight="1" x14ac:dyDescent="0.25">
      <c r="B119" s="20"/>
      <c r="C119" s="20"/>
      <c r="D119" s="21"/>
      <c r="E119" s="21"/>
      <c r="F119" s="21"/>
      <c r="G119" s="21"/>
      <c r="H119" s="21"/>
    </row>
    <row r="120" spans="2:8" ht="76.5" customHeight="1" x14ac:dyDescent="0.25">
      <c r="B120" s="2">
        <f>YEAR(DATE(Calendrier5ans,OptionCalendrier5mois+1,1))</f>
        <v>2024</v>
      </c>
      <c r="C120" s="128" t="str">
        <f>TEXT(DATE(Calendrier5ans,OptionCalendrier5mois+1,1),"mmmm")</f>
        <v>juin</v>
      </c>
      <c r="D120" s="128"/>
    </row>
    <row r="121" spans="2:8" ht="9" customHeight="1" x14ac:dyDescent="0.25"/>
    <row r="122" spans="2:8" s="3" customFormat="1" ht="24" customHeight="1" x14ac:dyDescent="0.25">
      <c r="B122" s="85" t="str">
        <f t="shared" ref="B122:H122" si="4">TEXT(B123,"jjjj")</f>
        <v>lundi</v>
      </c>
      <c r="C122" s="86" t="str">
        <f t="shared" si="4"/>
        <v>mardi</v>
      </c>
      <c r="D122" s="87" t="str">
        <f t="shared" si="4"/>
        <v>mercredi</v>
      </c>
      <c r="E122" s="86" t="str">
        <f t="shared" si="4"/>
        <v>jeudi</v>
      </c>
      <c r="F122" s="87" t="str">
        <f t="shared" si="4"/>
        <v>vendredi</v>
      </c>
      <c r="G122" s="86" t="str">
        <f t="shared" si="4"/>
        <v>samedi</v>
      </c>
      <c r="H122" s="88" t="str">
        <f t="shared" si="4"/>
        <v>dimanche</v>
      </c>
    </row>
    <row r="123" spans="2:8" s="8" customFormat="1" ht="24" customHeight="1" x14ac:dyDescent="0.25">
      <c r="B123" s="89">
        <f t="array" ref="B123:H123">Jours+1+DATE(Calendrier6ans,OptionCalendrier6mois,1)-WEEKDAY(DATE(Calendrier6ans,OptionCalendrier6mois,1),OptionJoursemaine)</f>
        <v>45439</v>
      </c>
      <c r="C123" s="27">
        <v>45440</v>
      </c>
      <c r="D123" s="89">
        <v>45441</v>
      </c>
      <c r="E123" s="27">
        <v>45442</v>
      </c>
      <c r="F123" s="89">
        <v>45443</v>
      </c>
      <c r="G123" s="27">
        <v>45444</v>
      </c>
      <c r="H123" s="89">
        <v>45445</v>
      </c>
    </row>
    <row r="124" spans="2:8" s="8" customFormat="1" ht="24" customHeight="1" x14ac:dyDescent="0.25">
      <c r="B124" s="34" t="s">
        <v>4</v>
      </c>
      <c r="C124" s="34" t="s">
        <v>4</v>
      </c>
      <c r="D124" s="34" t="s">
        <v>4</v>
      </c>
      <c r="E124" s="34" t="s">
        <v>4</v>
      </c>
      <c r="F124" s="34" t="s">
        <v>4</v>
      </c>
      <c r="G124" s="77" t="s">
        <v>5</v>
      </c>
      <c r="H124" s="77" t="s">
        <v>5</v>
      </c>
    </row>
    <row r="125" spans="2:8" ht="24.75" customHeight="1" x14ac:dyDescent="0.25">
      <c r="B125" s="90" t="s">
        <v>24</v>
      </c>
      <c r="C125" s="90" t="s">
        <v>24</v>
      </c>
      <c r="D125" s="90" t="s">
        <v>24</v>
      </c>
      <c r="E125" s="90" t="s">
        <v>24</v>
      </c>
      <c r="F125" s="90" t="s">
        <v>24</v>
      </c>
      <c r="G125" s="76"/>
      <c r="H125" s="91"/>
    </row>
    <row r="126" spans="2:8" s="8" customFormat="1" ht="24" customHeight="1" x14ac:dyDescent="0.25">
      <c r="B126" s="92">
        <f t="array" ref="B126:H126">Jours+8+DATE(Calendrier6ans,OptionCalendrier6mois,1)-WEEKDAY(DATE(Calendrier6ans,OptionCalendrier6mois,1),OptionJoursemaine)</f>
        <v>45446</v>
      </c>
      <c r="C126" s="93">
        <v>45447</v>
      </c>
      <c r="D126" s="92">
        <v>45448</v>
      </c>
      <c r="E126" s="93">
        <v>45449</v>
      </c>
      <c r="F126" s="92">
        <v>45450</v>
      </c>
      <c r="G126" s="93">
        <v>45451</v>
      </c>
      <c r="H126" s="92">
        <v>45452</v>
      </c>
    </row>
    <row r="127" spans="2:8" s="8" customFormat="1" ht="24" customHeight="1" x14ac:dyDescent="0.25">
      <c r="B127" s="90" t="s">
        <v>22</v>
      </c>
      <c r="C127" s="90" t="s">
        <v>22</v>
      </c>
      <c r="D127" s="90" t="s">
        <v>22</v>
      </c>
      <c r="E127" s="90" t="s">
        <v>22</v>
      </c>
      <c r="F127" s="90" t="s">
        <v>22</v>
      </c>
      <c r="G127" s="146" t="s">
        <v>23</v>
      </c>
      <c r="H127" s="146" t="s">
        <v>23</v>
      </c>
    </row>
    <row r="128" spans="2:8" s="8" customFormat="1" ht="24" customHeight="1" x14ac:dyDescent="0.25">
      <c r="B128" s="92">
        <f t="array" ref="B128:H128">Jours+15+DATE(Calendrier6ans,OptionCalendrier6mois,1)-WEEKDAY(DATE(Calendrier6ans,OptionCalendrier6mois,1),OptionJoursemaine)</f>
        <v>45453</v>
      </c>
      <c r="C128" s="93">
        <v>45454</v>
      </c>
      <c r="D128" s="92">
        <v>45455</v>
      </c>
      <c r="E128" s="93">
        <v>45456</v>
      </c>
      <c r="F128" s="92">
        <v>45457</v>
      </c>
      <c r="G128" s="93">
        <v>45458</v>
      </c>
      <c r="H128" s="92">
        <v>45459</v>
      </c>
    </row>
    <row r="129" spans="2:8" s="8" customFormat="1" ht="24" customHeight="1" x14ac:dyDescent="0.25">
      <c r="B129" s="37" t="s">
        <v>25</v>
      </c>
      <c r="C129" s="37" t="s">
        <v>25</v>
      </c>
      <c r="D129" s="37" t="s">
        <v>25</v>
      </c>
      <c r="E129" s="37" t="s">
        <v>25</v>
      </c>
      <c r="F129" s="37" t="s">
        <v>25</v>
      </c>
      <c r="G129" s="77" t="s">
        <v>5</v>
      </c>
      <c r="H129" s="77" t="s">
        <v>5</v>
      </c>
    </row>
    <row r="130" spans="2:8" ht="24.75" customHeight="1" x14ac:dyDescent="0.25">
      <c r="B130" s="90" t="s">
        <v>6</v>
      </c>
      <c r="C130" s="90" t="s">
        <v>6</v>
      </c>
      <c r="D130" s="90" t="s">
        <v>6</v>
      </c>
      <c r="E130" s="90" t="s">
        <v>6</v>
      </c>
      <c r="F130" s="90" t="s">
        <v>6</v>
      </c>
      <c r="G130" s="76"/>
      <c r="H130" s="91"/>
    </row>
    <row r="131" spans="2:8" s="8" customFormat="1" ht="24" customHeight="1" x14ac:dyDescent="0.25">
      <c r="B131" s="92">
        <f t="array" ref="B131:H131">Jours+22+DATE(Calendrier6ans,OptionCalendrier6mois,1)-WEEKDAY(DATE(Calendrier6ans,OptionCalendrier6mois,1),OptionJoursemaine)</f>
        <v>45460</v>
      </c>
      <c r="C131" s="93">
        <v>45461</v>
      </c>
      <c r="D131" s="92">
        <v>45462</v>
      </c>
      <c r="E131" s="93">
        <v>45463</v>
      </c>
      <c r="F131" s="92">
        <v>45464</v>
      </c>
      <c r="G131" s="93">
        <v>45465</v>
      </c>
      <c r="H131" s="92">
        <v>45466</v>
      </c>
    </row>
    <row r="132" spans="2:8" s="8" customFormat="1" ht="24" customHeight="1" x14ac:dyDescent="0.25">
      <c r="B132" s="34" t="s">
        <v>4</v>
      </c>
      <c r="C132" s="34" t="s">
        <v>4</v>
      </c>
      <c r="D132" s="34" t="s">
        <v>4</v>
      </c>
      <c r="E132" s="34" t="s">
        <v>4</v>
      </c>
      <c r="F132" s="34" t="s">
        <v>4</v>
      </c>
      <c r="G132" s="77" t="s">
        <v>5</v>
      </c>
      <c r="H132" s="77" t="s">
        <v>5</v>
      </c>
    </row>
    <row r="133" spans="2:8" ht="24.75" customHeight="1" x14ac:dyDescent="0.25">
      <c r="B133" s="90" t="s">
        <v>6</v>
      </c>
      <c r="C133" s="90" t="s">
        <v>6</v>
      </c>
      <c r="D133" s="90" t="s">
        <v>6</v>
      </c>
      <c r="E133" s="90" t="s">
        <v>6</v>
      </c>
      <c r="F133" s="90" t="s">
        <v>6</v>
      </c>
      <c r="G133" s="76"/>
      <c r="H133" s="91"/>
    </row>
    <row r="134" spans="2:8" ht="24.75" customHeight="1" x14ac:dyDescent="0.25">
      <c r="B134" s="94" t="s">
        <v>13</v>
      </c>
      <c r="C134" s="94" t="s">
        <v>13</v>
      </c>
      <c r="D134" s="94" t="s">
        <v>13</v>
      </c>
      <c r="E134" s="94" t="s">
        <v>13</v>
      </c>
      <c r="F134" s="94" t="s">
        <v>13</v>
      </c>
      <c r="G134" s="147"/>
      <c r="H134" s="147"/>
    </row>
    <row r="135" spans="2:8" s="8" customFormat="1" ht="18" customHeight="1" x14ac:dyDescent="0.25">
      <c r="B135" s="92">
        <f t="array" ref="B135:H135">Jours+29+DATE(Calendrier6ans,OptionCalendrier6mois,1)-WEEKDAY(DATE(Calendrier6ans,OptionCalendrier6mois,1),OptionJoursemaine)</f>
        <v>45467</v>
      </c>
      <c r="C135" s="93">
        <v>45468</v>
      </c>
      <c r="D135" s="92">
        <v>45469</v>
      </c>
      <c r="E135" s="93">
        <v>45470</v>
      </c>
      <c r="F135" s="92">
        <v>45471</v>
      </c>
      <c r="G135" s="93">
        <v>45472</v>
      </c>
      <c r="H135" s="92">
        <v>45473</v>
      </c>
    </row>
    <row r="136" spans="2:8" s="8" customFormat="1" ht="24" customHeight="1" x14ac:dyDescent="0.25">
      <c r="B136" s="34" t="s">
        <v>4</v>
      </c>
      <c r="C136" s="34" t="s">
        <v>4</v>
      </c>
      <c r="D136" s="34" t="s">
        <v>4</v>
      </c>
      <c r="E136" s="34" t="s">
        <v>4</v>
      </c>
      <c r="F136" s="34" t="s">
        <v>4</v>
      </c>
      <c r="G136" s="77" t="s">
        <v>5</v>
      </c>
      <c r="H136" s="77" t="s">
        <v>5</v>
      </c>
    </row>
    <row r="137" spans="2:8" ht="24.75" customHeight="1" x14ac:dyDescent="0.25">
      <c r="B137" s="90" t="s">
        <v>6</v>
      </c>
      <c r="C137" s="90" t="s">
        <v>6</v>
      </c>
      <c r="D137" s="90" t="s">
        <v>6</v>
      </c>
      <c r="E137" s="90" t="s">
        <v>6</v>
      </c>
      <c r="F137" s="90" t="s">
        <v>6</v>
      </c>
      <c r="G137" s="76"/>
      <c r="H137" s="91"/>
    </row>
    <row r="138" spans="2:8" s="8" customFormat="1" ht="24" customHeight="1" x14ac:dyDescent="0.25">
      <c r="B138" s="92">
        <f t="array" ref="B138:C138">Jours+36+DATE(Calendrier6ans,OptionCalendrier6mois,1)-WEEKDAY(DATE(Calendrier6ans,OptionCalendrier6mois,1),OptionJoursemaine)</f>
        <v>45474</v>
      </c>
      <c r="C138" s="93">
        <v>45475</v>
      </c>
      <c r="D138" s="139" t="s">
        <v>3</v>
      </c>
      <c r="E138" s="139"/>
      <c r="F138" s="139"/>
      <c r="G138" s="139"/>
      <c r="H138" s="139"/>
    </row>
    <row r="139" spans="2:8" s="8" customFormat="1" ht="18" customHeight="1" x14ac:dyDescent="0.25">
      <c r="B139" s="95"/>
      <c r="C139" s="12"/>
      <c r="D139" s="96"/>
      <c r="E139" s="83"/>
      <c r="F139" s="83"/>
      <c r="G139" s="83"/>
      <c r="H139" s="97"/>
    </row>
    <row r="140" spans="2:8" ht="24" hidden="1" customHeight="1" x14ac:dyDescent="0.25">
      <c r="B140" s="98"/>
      <c r="C140" s="99"/>
      <c r="D140" s="140"/>
      <c r="E140" s="140"/>
      <c r="F140" s="140"/>
      <c r="G140" s="140"/>
      <c r="H140" s="140"/>
    </row>
    <row r="141" spans="2:8" ht="9" customHeight="1" x14ac:dyDescent="0.25">
      <c r="B141" s="20"/>
      <c r="C141" s="20"/>
      <c r="D141" s="21"/>
      <c r="E141" s="21"/>
      <c r="F141" s="21"/>
      <c r="G141" s="21"/>
      <c r="H141" s="21"/>
    </row>
    <row r="142" spans="2:8" ht="95.25" customHeight="1" x14ac:dyDescent="0.25">
      <c r="B142" s="2">
        <f>YEAR(DATE(Calendrier6ans,OptionCalendrier6mois+1,1))</f>
        <v>2024</v>
      </c>
      <c r="C142" s="128" t="str">
        <f>TEXT(DATE(Calendrier6ans,OptionCalendrier6mois+1,1),"mmmm")</f>
        <v>juillet</v>
      </c>
      <c r="D142" s="128"/>
    </row>
    <row r="143" spans="2:8" ht="9" customHeight="1" x14ac:dyDescent="0.25"/>
    <row r="144" spans="2:8" s="3" customFormat="1" ht="24" customHeight="1" x14ac:dyDescent="0.25">
      <c r="B144" s="60" t="str">
        <f t="shared" ref="B144:H144" si="5">TEXT(B145,"jjjj")</f>
        <v>lundi</v>
      </c>
      <c r="C144" s="61" t="str">
        <f t="shared" si="5"/>
        <v>mardi</v>
      </c>
      <c r="D144" s="62" t="str">
        <f t="shared" si="5"/>
        <v>mercredi</v>
      </c>
      <c r="E144" s="61" t="str">
        <f t="shared" si="5"/>
        <v>jeudi</v>
      </c>
      <c r="F144" s="62" t="str">
        <f t="shared" si="5"/>
        <v>vendredi</v>
      </c>
      <c r="G144" s="61" t="str">
        <f t="shared" si="5"/>
        <v>samedi</v>
      </c>
      <c r="H144" s="63" t="str">
        <f t="shared" si="5"/>
        <v>dimanche</v>
      </c>
    </row>
    <row r="145" spans="2:8" s="8" customFormat="1" ht="24" customHeight="1" x14ac:dyDescent="0.25">
      <c r="B145" s="64">
        <f t="array" ref="B145:H145">Jours+1+DATE(Calendrier7ans,OptionCalendrier7mois,1)-WEEKDAY(DATE(Calendrier7ans,OptionCalendrier7mois,1),OptionJoursemaine)</f>
        <v>45474</v>
      </c>
      <c r="C145" s="27">
        <v>45475</v>
      </c>
      <c r="D145" s="64">
        <v>45476</v>
      </c>
      <c r="E145" s="27">
        <v>45477</v>
      </c>
      <c r="F145" s="64">
        <v>45478</v>
      </c>
      <c r="G145" s="27">
        <v>45479</v>
      </c>
      <c r="H145" s="64">
        <v>45480</v>
      </c>
    </row>
    <row r="146" spans="2:8" s="8" customFormat="1" ht="24" customHeight="1" x14ac:dyDescent="0.25">
      <c r="B146" s="34" t="s">
        <v>4</v>
      </c>
      <c r="C146" s="34" t="s">
        <v>4</v>
      </c>
      <c r="D146" s="34" t="s">
        <v>4</v>
      </c>
      <c r="E146" s="34" t="s">
        <v>4</v>
      </c>
      <c r="F146" s="34" t="s">
        <v>4</v>
      </c>
      <c r="G146" s="77" t="s">
        <v>5</v>
      </c>
      <c r="H146" s="77" t="s">
        <v>5</v>
      </c>
    </row>
    <row r="147" spans="2:8" ht="24.75" customHeight="1" x14ac:dyDescent="0.25">
      <c r="B147" s="65" t="s">
        <v>6</v>
      </c>
      <c r="C147" s="65" t="s">
        <v>6</v>
      </c>
      <c r="D147" s="65" t="s">
        <v>6</v>
      </c>
      <c r="E147" s="65" t="s">
        <v>6</v>
      </c>
      <c r="F147" s="65" t="s">
        <v>6</v>
      </c>
      <c r="G147" s="31"/>
      <c r="H147" s="69"/>
    </row>
    <row r="148" spans="2:8" s="8" customFormat="1" ht="24" customHeight="1" x14ac:dyDescent="0.25">
      <c r="B148" s="66">
        <f t="array" ref="B148:H148">Jours+8+DATE(Calendrier7ans,OptionCalendrier7mois,1)-WEEKDAY(DATE(Calendrier7ans,OptionCalendrier7mois,1),OptionJoursemaine)</f>
        <v>45481</v>
      </c>
      <c r="C148" s="67">
        <v>45482</v>
      </c>
      <c r="D148" s="66">
        <v>45483</v>
      </c>
      <c r="E148" s="67">
        <v>45484</v>
      </c>
      <c r="F148" s="66">
        <v>45485</v>
      </c>
      <c r="G148" s="67">
        <v>45486</v>
      </c>
      <c r="H148" s="66">
        <v>45487</v>
      </c>
    </row>
    <row r="149" spans="2:8" s="8" customFormat="1" ht="24" customHeight="1" x14ac:dyDescent="0.25">
      <c r="B149" s="34" t="s">
        <v>4</v>
      </c>
      <c r="C149" s="34" t="s">
        <v>4</v>
      </c>
      <c r="D149" s="34" t="s">
        <v>4</v>
      </c>
      <c r="E149" s="34" t="s">
        <v>4</v>
      </c>
      <c r="F149" s="34" t="s">
        <v>4</v>
      </c>
      <c r="G149" s="35" t="s">
        <v>5</v>
      </c>
      <c r="H149" s="35" t="s">
        <v>5</v>
      </c>
    </row>
    <row r="150" spans="2:8" ht="24.75" customHeight="1" x14ac:dyDescent="0.25">
      <c r="B150" s="65" t="s">
        <v>6</v>
      </c>
      <c r="C150" s="65" t="s">
        <v>6</v>
      </c>
      <c r="D150" s="65" t="s">
        <v>6</v>
      </c>
      <c r="E150" s="65" t="s">
        <v>6</v>
      </c>
      <c r="F150" s="65" t="s">
        <v>6</v>
      </c>
      <c r="G150" s="31"/>
      <c r="H150" s="69"/>
    </row>
    <row r="151" spans="2:8" s="8" customFormat="1" ht="24" customHeight="1" x14ac:dyDescent="0.25">
      <c r="B151" s="66">
        <f t="array" ref="B151:H151">Jours+15+DATE(Calendrier7ans,OptionCalendrier7mois,1)-WEEKDAY(DATE(Calendrier7ans,OptionCalendrier7mois,1),OptionJoursemaine)</f>
        <v>45488</v>
      </c>
      <c r="C151" s="67">
        <v>45489</v>
      </c>
      <c r="D151" s="66">
        <v>45490</v>
      </c>
      <c r="E151" s="67">
        <v>45491</v>
      </c>
      <c r="F151" s="66">
        <v>45492</v>
      </c>
      <c r="G151" s="67">
        <v>45493</v>
      </c>
      <c r="H151" s="66">
        <v>45494</v>
      </c>
    </row>
    <row r="152" spans="2:8" s="8" customFormat="1" ht="24" customHeight="1" x14ac:dyDescent="0.25">
      <c r="B152" s="34" t="s">
        <v>4</v>
      </c>
      <c r="C152" s="34" t="s">
        <v>4</v>
      </c>
      <c r="D152" s="34" t="s">
        <v>4</v>
      </c>
      <c r="E152" s="34" t="s">
        <v>4</v>
      </c>
      <c r="F152" s="34" t="s">
        <v>4</v>
      </c>
      <c r="G152" s="77" t="s">
        <v>5</v>
      </c>
      <c r="H152" s="77" t="s">
        <v>5</v>
      </c>
    </row>
    <row r="153" spans="2:8" ht="24.75" customHeight="1" x14ac:dyDescent="0.25">
      <c r="B153" s="65" t="s">
        <v>6</v>
      </c>
      <c r="C153" s="65" t="s">
        <v>6</v>
      </c>
      <c r="D153" s="65" t="s">
        <v>6</v>
      </c>
      <c r="E153" s="65" t="s">
        <v>6</v>
      </c>
      <c r="F153" s="65" t="s">
        <v>6</v>
      </c>
      <c r="G153" s="31"/>
      <c r="H153"/>
    </row>
    <row r="154" spans="2:8" s="8" customFormat="1" ht="24" customHeight="1" x14ac:dyDescent="0.25">
      <c r="B154" s="66">
        <f t="array" ref="B154:H154">Jours+22+DATE(Calendrier7ans,OptionCalendrier7mois,1)-WEEKDAY(DATE(Calendrier7ans,OptionCalendrier7mois,1),OptionJoursemaine)</f>
        <v>45495</v>
      </c>
      <c r="C154" s="67">
        <v>45496</v>
      </c>
      <c r="D154" s="66">
        <v>45497</v>
      </c>
      <c r="E154" s="67">
        <v>45498</v>
      </c>
      <c r="F154" s="66">
        <v>45499</v>
      </c>
      <c r="G154" s="67">
        <v>45500</v>
      </c>
      <c r="H154" s="66">
        <v>45501</v>
      </c>
    </row>
    <row r="155" spans="2:8" s="8" customFormat="1" ht="24" customHeight="1" x14ac:dyDescent="0.25">
      <c r="B155" s="37" t="s">
        <v>7</v>
      </c>
      <c r="C155" s="37" t="s">
        <v>7</v>
      </c>
      <c r="D155" s="37" t="s">
        <v>7</v>
      </c>
      <c r="E155" s="37" t="s">
        <v>7</v>
      </c>
      <c r="F155" s="37" t="s">
        <v>7</v>
      </c>
      <c r="G155" s="35" t="s">
        <v>5</v>
      </c>
      <c r="H155" s="35" t="s">
        <v>5</v>
      </c>
    </row>
    <row r="156" spans="2:8" ht="24.75" customHeight="1" x14ac:dyDescent="0.25">
      <c r="B156" s="65" t="s">
        <v>6</v>
      </c>
      <c r="C156" s="65" t="s">
        <v>6</v>
      </c>
      <c r="D156" s="65" t="s">
        <v>6</v>
      </c>
      <c r="E156" s="65" t="s">
        <v>6</v>
      </c>
      <c r="F156" s="65" t="s">
        <v>6</v>
      </c>
      <c r="G156" s="31"/>
      <c r="H156" s="69"/>
    </row>
    <row r="157" spans="2:8" s="8" customFormat="1" ht="24" customHeight="1" x14ac:dyDescent="0.25">
      <c r="B157" s="66">
        <f t="array" ref="B157:H157">Jours+29+DATE(Calendrier7ans,OptionCalendrier7mois,1)-WEEKDAY(DATE(Calendrier7ans,OptionCalendrier7mois,1),OptionJoursemaine)</f>
        <v>45502</v>
      </c>
      <c r="C157" s="67">
        <v>45503</v>
      </c>
      <c r="D157" s="66">
        <v>45504</v>
      </c>
      <c r="E157" s="67">
        <v>45505</v>
      </c>
      <c r="F157" s="66">
        <v>45506</v>
      </c>
      <c r="G157" s="67">
        <v>45507</v>
      </c>
      <c r="H157" s="66">
        <v>45508</v>
      </c>
    </row>
    <row r="158" spans="2:8" s="8" customFormat="1" ht="24" customHeight="1" x14ac:dyDescent="0.25">
      <c r="B158" s="34" t="s">
        <v>4</v>
      </c>
      <c r="C158" s="34" t="s">
        <v>4</v>
      </c>
      <c r="D158" s="34" t="s">
        <v>4</v>
      </c>
      <c r="E158" s="34" t="s">
        <v>4</v>
      </c>
      <c r="F158" s="34" t="s">
        <v>4</v>
      </c>
      <c r="G158" s="77" t="s">
        <v>5</v>
      </c>
      <c r="H158" s="77" t="s">
        <v>5</v>
      </c>
    </row>
    <row r="159" spans="2:8" ht="24.75" customHeight="1" x14ac:dyDescent="0.25">
      <c r="B159" s="65" t="s">
        <v>6</v>
      </c>
      <c r="C159" s="65" t="s">
        <v>6</v>
      </c>
      <c r="D159" s="65" t="s">
        <v>6</v>
      </c>
      <c r="E159" s="65" t="s">
        <v>6</v>
      </c>
      <c r="F159" s="65" t="s">
        <v>6</v>
      </c>
      <c r="G159" s="31"/>
      <c r="H159" s="69"/>
    </row>
    <row r="160" spans="2:8" s="8" customFormat="1" ht="24" customHeight="1" x14ac:dyDescent="0.25">
      <c r="B160" s="66">
        <f t="array" ref="B160:C160">Jours+36+DATE(Calendrier7ans,OptionCalendrier7mois,1)-WEEKDAY(DATE(Calendrier7ans,OptionCalendrier7mois,1),OptionJoursemaine)</f>
        <v>45509</v>
      </c>
      <c r="C160" s="67">
        <v>45510</v>
      </c>
      <c r="D160" s="135" t="s">
        <v>26</v>
      </c>
      <c r="E160" s="135"/>
      <c r="F160" s="135"/>
      <c r="G160" s="135"/>
      <c r="H160" s="135"/>
    </row>
    <row r="161" spans="2:8" s="8" customFormat="1" ht="24" customHeight="1" x14ac:dyDescent="0.25">
      <c r="B161" s="70"/>
      <c r="C161" s="29"/>
      <c r="D161" s="100"/>
      <c r="E161" s="29"/>
      <c r="F161" s="29"/>
      <c r="G161" s="29"/>
      <c r="H161" s="101"/>
    </row>
    <row r="162" spans="2:8" ht="24" customHeight="1" x14ac:dyDescent="0.25">
      <c r="B162" s="102"/>
      <c r="C162" s="73"/>
      <c r="D162" s="74"/>
      <c r="E162" s="74"/>
      <c r="F162" s="74"/>
      <c r="G162" s="74"/>
      <c r="H162" s="103"/>
    </row>
    <row r="163" spans="2:8" ht="9" customHeight="1" x14ac:dyDescent="0.25">
      <c r="B163" s="20"/>
      <c r="C163" s="20"/>
      <c r="D163" s="21"/>
      <c r="E163" s="21"/>
      <c r="F163" s="21"/>
      <c r="G163" s="21"/>
      <c r="H163" s="21"/>
    </row>
    <row r="164" spans="2:8" ht="95.25" customHeight="1" x14ac:dyDescent="0.25">
      <c r="B164" s="2">
        <f>YEAR(DATE(Calendrier7ans,OptionCalendrier7mois+1,1))</f>
        <v>2024</v>
      </c>
      <c r="C164" s="128" t="str">
        <f>TEXT(DATE(Calendrier7ans,OptionCalendrier7mois+1,1),"mmmm")</f>
        <v>août</v>
      </c>
      <c r="D164" s="128"/>
    </row>
    <row r="165" spans="2:8" ht="9" customHeight="1" x14ac:dyDescent="0.25"/>
    <row r="166" spans="2:8" s="3" customFormat="1" ht="24" customHeight="1" x14ac:dyDescent="0.25">
      <c r="B166" s="104" t="str">
        <f t="shared" ref="B166:H166" si="6">TEXT(B167,"jjjj")</f>
        <v>lundi</v>
      </c>
      <c r="C166" s="105" t="str">
        <f t="shared" si="6"/>
        <v>mardi</v>
      </c>
      <c r="D166" s="106" t="str">
        <f t="shared" si="6"/>
        <v>mercredi</v>
      </c>
      <c r="E166" s="105" t="str">
        <f t="shared" si="6"/>
        <v>jeudi</v>
      </c>
      <c r="F166" s="106" t="str">
        <f t="shared" si="6"/>
        <v>vendredi</v>
      </c>
      <c r="G166" s="105" t="str">
        <f t="shared" si="6"/>
        <v>samedi</v>
      </c>
      <c r="H166" s="107" t="str">
        <f t="shared" si="6"/>
        <v>dimanche</v>
      </c>
    </row>
    <row r="167" spans="2:8" s="8" customFormat="1" ht="24" customHeight="1" x14ac:dyDescent="0.25">
      <c r="B167" s="108">
        <f t="array" ref="B167:H167">Jours+1+DATE(Calendrier8ans,OptionCalendrier8mois,1)-WEEKDAY(DATE(Calendrier8ans,OptionCalendrier8mois,1),OptionJoursemaine)</f>
        <v>45502</v>
      </c>
      <c r="C167" s="27">
        <v>45503</v>
      </c>
      <c r="D167" s="108">
        <v>45504</v>
      </c>
      <c r="E167" s="27">
        <v>45505</v>
      </c>
      <c r="F167" s="108">
        <v>45506</v>
      </c>
      <c r="G167" s="27">
        <v>45507</v>
      </c>
      <c r="H167" s="108">
        <v>45508</v>
      </c>
    </row>
    <row r="168" spans="2:8" s="8" customFormat="1" ht="24" customHeight="1" x14ac:dyDescent="0.25">
      <c r="B168" s="37" t="s">
        <v>7</v>
      </c>
      <c r="C168" s="37" t="s">
        <v>7</v>
      </c>
      <c r="D168" s="37" t="s">
        <v>7</v>
      </c>
      <c r="E168" s="37" t="s">
        <v>7</v>
      </c>
      <c r="F168" s="37" t="s">
        <v>7</v>
      </c>
      <c r="G168" s="35" t="s">
        <v>5</v>
      </c>
      <c r="H168" s="35" t="s">
        <v>5</v>
      </c>
    </row>
    <row r="169" spans="2:8" ht="24.75" customHeight="1" x14ac:dyDescent="0.25">
      <c r="B169" s="109" t="s">
        <v>6</v>
      </c>
      <c r="C169" s="109" t="s">
        <v>6</v>
      </c>
      <c r="D169" s="109" t="s">
        <v>6</v>
      </c>
      <c r="E169" s="109" t="s">
        <v>6</v>
      </c>
      <c r="F169" s="109" t="s">
        <v>6</v>
      </c>
      <c r="G169" s="110"/>
      <c r="H169" s="110"/>
    </row>
    <row r="170" spans="2:8" s="8" customFormat="1" ht="24" customHeight="1" x14ac:dyDescent="0.25">
      <c r="B170" s="111">
        <f t="array" ref="B170:H170">Jours+8+DATE(Calendrier8ans,OptionCalendrier8mois,1)-WEEKDAY(DATE(Calendrier8ans,OptionCalendrier8mois,1),OptionJoursemaine)</f>
        <v>45509</v>
      </c>
      <c r="C170" s="112">
        <v>45510</v>
      </c>
      <c r="D170" s="111">
        <v>45511</v>
      </c>
      <c r="E170" s="112">
        <v>45512</v>
      </c>
      <c r="F170" s="111">
        <v>45513</v>
      </c>
      <c r="G170" s="112">
        <v>45514</v>
      </c>
      <c r="H170" s="111">
        <v>45515</v>
      </c>
    </row>
    <row r="171" spans="2:8" s="8" customFormat="1" ht="24" customHeight="1" x14ac:dyDescent="0.25">
      <c r="B171" s="37" t="s">
        <v>7</v>
      </c>
      <c r="C171" s="37" t="s">
        <v>7</v>
      </c>
      <c r="D171" s="37" t="s">
        <v>7</v>
      </c>
      <c r="E171" s="37" t="s">
        <v>7</v>
      </c>
      <c r="F171" s="37" t="s">
        <v>7</v>
      </c>
      <c r="G171" s="35" t="s">
        <v>5</v>
      </c>
      <c r="H171" s="35" t="s">
        <v>5</v>
      </c>
    </row>
    <row r="172" spans="2:8" ht="24.75" customHeight="1" x14ac:dyDescent="0.25">
      <c r="B172" s="109" t="s">
        <v>6</v>
      </c>
      <c r="C172" s="109" t="s">
        <v>6</v>
      </c>
      <c r="D172" s="109" t="s">
        <v>6</v>
      </c>
      <c r="E172" s="109" t="s">
        <v>6</v>
      </c>
      <c r="F172" s="109" t="s">
        <v>6</v>
      </c>
      <c r="G172" s="110"/>
      <c r="H172" s="110"/>
    </row>
    <row r="173" spans="2:8" s="8" customFormat="1" ht="24" customHeight="1" x14ac:dyDescent="0.25">
      <c r="B173" s="111">
        <f t="array" ref="B173:H173">Jours+15+DATE(Calendrier8ans,OptionCalendrier8mois,1)-WEEKDAY(DATE(Calendrier8ans,OptionCalendrier8mois,1),OptionJoursemaine)</f>
        <v>45516</v>
      </c>
      <c r="C173" s="112">
        <v>45517</v>
      </c>
      <c r="D173" s="111">
        <v>45518</v>
      </c>
      <c r="E173" s="112">
        <v>45519</v>
      </c>
      <c r="F173" s="111">
        <v>45520</v>
      </c>
      <c r="G173" s="112">
        <v>45521</v>
      </c>
      <c r="H173" s="111">
        <v>45522</v>
      </c>
    </row>
    <row r="174" spans="2:8" s="8" customFormat="1" ht="24" customHeight="1" x14ac:dyDescent="0.25">
      <c r="B174" s="37" t="s">
        <v>7</v>
      </c>
      <c r="C174" s="37" t="s">
        <v>7</v>
      </c>
      <c r="D174" s="37" t="s">
        <v>7</v>
      </c>
      <c r="E174" s="37" t="s">
        <v>7</v>
      </c>
      <c r="F174" s="37" t="s">
        <v>7</v>
      </c>
      <c r="G174" s="35" t="s">
        <v>5</v>
      </c>
      <c r="H174" s="35" t="s">
        <v>5</v>
      </c>
    </row>
    <row r="175" spans="2:8" ht="24.75" customHeight="1" x14ac:dyDescent="0.25">
      <c r="B175" s="109" t="s">
        <v>6</v>
      </c>
      <c r="C175" s="109" t="s">
        <v>6</v>
      </c>
      <c r="D175" s="109" t="s">
        <v>6</v>
      </c>
      <c r="E175" s="109" t="s">
        <v>6</v>
      </c>
      <c r="F175" s="109" t="s">
        <v>6</v>
      </c>
      <c r="G175" s="110"/>
      <c r="H175" s="110"/>
    </row>
    <row r="176" spans="2:8" s="8" customFormat="1" ht="24" customHeight="1" x14ac:dyDescent="0.25">
      <c r="B176" s="111">
        <f t="array" ref="B176:H176">Jours+22+DATE(Calendrier8ans,OptionCalendrier8mois,1)-WEEKDAY(DATE(Calendrier8ans,OptionCalendrier8mois,1),OptionJoursemaine)</f>
        <v>45523</v>
      </c>
      <c r="C176" s="112">
        <v>45524</v>
      </c>
      <c r="D176" s="111">
        <v>45525</v>
      </c>
      <c r="E176" s="112">
        <v>45526</v>
      </c>
      <c r="F176" s="111">
        <v>45527</v>
      </c>
      <c r="G176" s="112">
        <v>45528</v>
      </c>
      <c r="H176" s="111">
        <v>45529</v>
      </c>
    </row>
    <row r="177" spans="2:8" s="8" customFormat="1" ht="24" customHeight="1" x14ac:dyDescent="0.25">
      <c r="B177" s="37" t="s">
        <v>7</v>
      </c>
      <c r="C177" s="37" t="s">
        <v>7</v>
      </c>
      <c r="D177" s="37" t="s">
        <v>7</v>
      </c>
      <c r="E177" s="37" t="s">
        <v>7</v>
      </c>
      <c r="F177" s="37" t="s">
        <v>7</v>
      </c>
      <c r="G177" s="35" t="s">
        <v>5</v>
      </c>
      <c r="H177" s="35" t="s">
        <v>5</v>
      </c>
    </row>
    <row r="178" spans="2:8" ht="24.75" customHeight="1" x14ac:dyDescent="0.25">
      <c r="B178" s="109" t="s">
        <v>6</v>
      </c>
      <c r="C178" s="109" t="s">
        <v>6</v>
      </c>
      <c r="D178" s="109" t="s">
        <v>6</v>
      </c>
      <c r="E178" s="109" t="s">
        <v>6</v>
      </c>
      <c r="F178" s="109" t="s">
        <v>6</v>
      </c>
      <c r="G178" s="110"/>
      <c r="H178" s="110"/>
    </row>
    <row r="179" spans="2:8" s="8" customFormat="1" ht="24" customHeight="1" x14ac:dyDescent="0.25">
      <c r="B179" s="111">
        <f t="array" ref="B179:H179">Jours+29+DATE(Calendrier8ans,OptionCalendrier8mois,1)-WEEKDAY(DATE(Calendrier8ans,OptionCalendrier8mois,1),OptionJoursemaine)</f>
        <v>45530</v>
      </c>
      <c r="C179" s="112">
        <v>45531</v>
      </c>
      <c r="D179" s="111">
        <v>45532</v>
      </c>
      <c r="E179" s="112">
        <v>45533</v>
      </c>
      <c r="F179" s="111">
        <v>45534</v>
      </c>
      <c r="G179" s="112">
        <v>45535</v>
      </c>
      <c r="H179" s="111">
        <v>45536</v>
      </c>
    </row>
    <row r="180" spans="2:8" s="8" customFormat="1" ht="24" customHeight="1" x14ac:dyDescent="0.25">
      <c r="B180" s="34" t="s">
        <v>4</v>
      </c>
      <c r="C180" s="34" t="s">
        <v>4</v>
      </c>
      <c r="D180" s="34" t="s">
        <v>4</v>
      </c>
      <c r="E180" s="34" t="s">
        <v>4</v>
      </c>
      <c r="F180" s="34" t="s">
        <v>4</v>
      </c>
      <c r="G180" s="77" t="s">
        <v>5</v>
      </c>
      <c r="H180" s="77" t="s">
        <v>5</v>
      </c>
    </row>
    <row r="181" spans="2:8" ht="24" customHeight="1" x14ac:dyDescent="0.25">
      <c r="B181" s="109" t="s">
        <v>6</v>
      </c>
      <c r="C181" s="109" t="s">
        <v>6</v>
      </c>
      <c r="D181" s="109" t="s">
        <v>6</v>
      </c>
      <c r="E181" s="109" t="s">
        <v>6</v>
      </c>
      <c r="F181" s="109" t="s">
        <v>6</v>
      </c>
      <c r="G181" s="110"/>
      <c r="H181" s="110"/>
    </row>
    <row r="182" spans="2:8" s="8" customFormat="1" ht="24" customHeight="1" x14ac:dyDescent="0.25">
      <c r="B182" s="111">
        <f t="array" ref="B182:C182">Jours+36+DATE(Calendrier8ans,OptionCalendrier8mois,1)-WEEKDAY(DATE(Calendrier8ans,OptionCalendrier8mois,1),OptionJoursemaine)</f>
        <v>45537</v>
      </c>
      <c r="C182" s="112">
        <v>45538</v>
      </c>
      <c r="D182" s="141" t="s">
        <v>27</v>
      </c>
      <c r="E182" s="141"/>
      <c r="F182" s="141"/>
      <c r="G182" s="141"/>
      <c r="H182" s="141"/>
    </row>
    <row r="183" spans="2:8" s="8" customFormat="1" ht="24" customHeight="1" x14ac:dyDescent="0.25">
      <c r="B183" s="40"/>
      <c r="C183" s="40"/>
      <c r="D183" s="40"/>
      <c r="E183" s="40"/>
      <c r="F183" s="40"/>
      <c r="G183" s="40"/>
      <c r="H183" s="113"/>
    </row>
    <row r="184" spans="2:8" ht="24" customHeight="1" x14ac:dyDescent="0.25">
      <c r="B184" s="40"/>
      <c r="C184" s="40"/>
      <c r="D184" s="114"/>
      <c r="E184" s="114"/>
      <c r="F184" s="114"/>
      <c r="G184" s="114"/>
      <c r="H184" s="115"/>
    </row>
    <row r="185" spans="2:8" ht="9" customHeight="1" x14ac:dyDescent="0.25">
      <c r="B185" s="20"/>
      <c r="C185" s="20"/>
      <c r="D185" s="21"/>
      <c r="E185" s="21"/>
      <c r="F185" s="21"/>
      <c r="G185" s="21"/>
      <c r="H185" s="21"/>
    </row>
    <row r="186" spans="2:8" ht="95.25" customHeight="1" x14ac:dyDescent="0.25">
      <c r="B186" s="2">
        <f>YEAR(DATE(Calendrier8ans,OptionCalendrier8mois+1,1))</f>
        <v>2024</v>
      </c>
      <c r="C186" s="128" t="str">
        <f>TEXT(DATE(Calendrier8ans,OptionCalendrier8mois+1,1),"mmmm")</f>
        <v>septembre</v>
      </c>
      <c r="D186" s="128"/>
    </row>
    <row r="187" spans="2:8" ht="9" customHeight="1" x14ac:dyDescent="0.25"/>
    <row r="188" spans="2:8" s="3" customFormat="1" ht="24" customHeight="1" x14ac:dyDescent="0.25">
      <c r="B188" s="22" t="str">
        <f t="shared" ref="B188:H188" si="7">TEXT(B189,"jjjj")</f>
        <v>lundi</v>
      </c>
      <c r="C188" s="23" t="str">
        <f t="shared" si="7"/>
        <v>mardi</v>
      </c>
      <c r="D188" s="24" t="str">
        <f t="shared" si="7"/>
        <v>mercredi</v>
      </c>
      <c r="E188" s="23" t="str">
        <f t="shared" si="7"/>
        <v>jeudi</v>
      </c>
      <c r="F188" s="24" t="str">
        <f t="shared" si="7"/>
        <v>vendredi</v>
      </c>
      <c r="G188" s="23" t="str">
        <f t="shared" si="7"/>
        <v>samedi</v>
      </c>
      <c r="H188" s="25" t="str">
        <f t="shared" si="7"/>
        <v>dimanche</v>
      </c>
    </row>
    <row r="189" spans="2:8" s="8" customFormat="1" ht="24" customHeight="1" x14ac:dyDescent="0.25">
      <c r="B189" s="26">
        <f t="array" ref="B189:H189">Jours+1+DATE(Calendrier9ans,OptionCalendrier9mois,1)-WEEKDAY(DATE(Calendrier9ans,OptionCalendrier9mois,1),OptionJoursemaine)</f>
        <v>45530</v>
      </c>
      <c r="C189" s="27">
        <v>45531</v>
      </c>
      <c r="D189" s="26">
        <v>45532</v>
      </c>
      <c r="E189" s="27">
        <v>45533</v>
      </c>
      <c r="F189" s="26">
        <v>45534</v>
      </c>
      <c r="G189" s="27">
        <v>45535</v>
      </c>
      <c r="H189" s="26">
        <v>45536</v>
      </c>
    </row>
    <row r="190" spans="2:8" s="8" customFormat="1" ht="24" customHeight="1" x14ac:dyDescent="0.25">
      <c r="B190" s="34" t="s">
        <v>4</v>
      </c>
      <c r="C190" s="34" t="s">
        <v>4</v>
      </c>
      <c r="D190" s="34" t="s">
        <v>4</v>
      </c>
      <c r="E190" s="34" t="s">
        <v>4</v>
      </c>
      <c r="F190" s="34" t="s">
        <v>4</v>
      </c>
      <c r="G190" s="77" t="s">
        <v>5</v>
      </c>
      <c r="H190" s="77" t="s">
        <v>5</v>
      </c>
    </row>
    <row r="191" spans="2:8" ht="24.75" customHeight="1" x14ac:dyDescent="0.25">
      <c r="B191" s="36" t="s">
        <v>6</v>
      </c>
      <c r="C191" s="36" t="s">
        <v>6</v>
      </c>
      <c r="D191" s="36" t="s">
        <v>6</v>
      </c>
      <c r="E191" s="36" t="s">
        <v>6</v>
      </c>
      <c r="F191" s="36" t="s">
        <v>6</v>
      </c>
      <c r="G191" s="31"/>
      <c r="H191" s="30"/>
    </row>
    <row r="192" spans="2:8" s="8" customFormat="1" ht="24" customHeight="1" x14ac:dyDescent="0.25">
      <c r="B192" s="32">
        <f t="array" ref="B192:H192">Jours+8+DATE(Calendrier9ans,OptionCalendrier9mois,1)-WEEKDAY(DATE(Calendrier9ans,OptionCalendrier9mois,1),OptionJoursemaine)</f>
        <v>45537</v>
      </c>
      <c r="C192" s="33">
        <v>45538</v>
      </c>
      <c r="D192" s="32">
        <v>45539</v>
      </c>
      <c r="E192" s="33">
        <v>45540</v>
      </c>
      <c r="F192" s="32">
        <v>45541</v>
      </c>
      <c r="G192" s="33">
        <v>45542</v>
      </c>
      <c r="H192" s="32">
        <v>45543</v>
      </c>
    </row>
    <row r="193" spans="2:8" s="8" customFormat="1" ht="24" customHeight="1" x14ac:dyDescent="0.25">
      <c r="B193" s="34" t="s">
        <v>4</v>
      </c>
      <c r="C193" s="34" t="s">
        <v>4</v>
      </c>
      <c r="D193" s="34" t="s">
        <v>4</v>
      </c>
      <c r="E193" s="34" t="s">
        <v>4</v>
      </c>
      <c r="F193" s="34" t="s">
        <v>4</v>
      </c>
      <c r="G193" s="35" t="s">
        <v>5</v>
      </c>
      <c r="H193" s="35" t="s">
        <v>5</v>
      </c>
    </row>
    <row r="194" spans="2:8" ht="24.75" customHeight="1" x14ac:dyDescent="0.25">
      <c r="B194" s="36" t="s">
        <v>6</v>
      </c>
      <c r="C194" s="36" t="s">
        <v>6</v>
      </c>
      <c r="D194" s="36" t="s">
        <v>6</v>
      </c>
      <c r="E194" s="36" t="s">
        <v>6</v>
      </c>
      <c r="F194" s="36" t="s">
        <v>6</v>
      </c>
      <c r="G194" s="31"/>
      <c r="H194" s="30"/>
    </row>
    <row r="195" spans="2:8" s="8" customFormat="1" ht="24" customHeight="1" x14ac:dyDescent="0.25">
      <c r="B195" s="32">
        <f t="array" ref="B195:H195">Jours+15+DATE(Calendrier9ans,OptionCalendrier9mois,1)-WEEKDAY(DATE(Calendrier9ans,OptionCalendrier9mois,1),OptionJoursemaine)</f>
        <v>45544</v>
      </c>
      <c r="C195" s="33">
        <v>45545</v>
      </c>
      <c r="D195" s="32">
        <v>45546</v>
      </c>
      <c r="E195" s="33">
        <v>45547</v>
      </c>
      <c r="F195" s="32">
        <v>45548</v>
      </c>
      <c r="G195" s="33">
        <v>45549</v>
      </c>
      <c r="H195" s="32">
        <v>45550</v>
      </c>
    </row>
    <row r="196" spans="2:8" s="8" customFormat="1" ht="24" customHeight="1" x14ac:dyDescent="0.25">
      <c r="B196" s="34" t="s">
        <v>4</v>
      </c>
      <c r="C196" s="34" t="s">
        <v>4</v>
      </c>
      <c r="D196" s="34" t="s">
        <v>4</v>
      </c>
      <c r="E196" s="34" t="s">
        <v>4</v>
      </c>
      <c r="F196" s="34" t="s">
        <v>4</v>
      </c>
      <c r="G196" s="35" t="s">
        <v>5</v>
      </c>
      <c r="H196" s="35" t="s">
        <v>5</v>
      </c>
    </row>
    <row r="197" spans="2:8" ht="24.75" customHeight="1" x14ac:dyDescent="0.25">
      <c r="B197" s="36" t="s">
        <v>6</v>
      </c>
      <c r="C197" s="36" t="s">
        <v>6</v>
      </c>
      <c r="D197" s="36" t="s">
        <v>6</v>
      </c>
      <c r="E197" s="36" t="s">
        <v>6</v>
      </c>
      <c r="F197" s="36" t="s">
        <v>6</v>
      </c>
      <c r="G197" s="31"/>
      <c r="H197" s="30"/>
    </row>
    <row r="198" spans="2:8" s="8" customFormat="1" ht="24" customHeight="1" x14ac:dyDescent="0.25">
      <c r="B198" s="32">
        <f t="array" ref="B198:H198">Jours+22+DATE(Calendrier9ans,OptionCalendrier9mois,1)-WEEKDAY(DATE(Calendrier9ans,OptionCalendrier9mois,1),OptionJoursemaine)</f>
        <v>45551</v>
      </c>
      <c r="C198" s="33">
        <v>45552</v>
      </c>
      <c r="D198" s="32">
        <v>45553</v>
      </c>
      <c r="E198" s="33">
        <v>45554</v>
      </c>
      <c r="F198" s="32">
        <v>45555</v>
      </c>
      <c r="G198" s="33">
        <v>45556</v>
      </c>
      <c r="H198" s="32">
        <v>45557</v>
      </c>
    </row>
    <row r="199" spans="2:8" s="8" customFormat="1" ht="24" customHeight="1" x14ac:dyDescent="0.25">
      <c r="B199" s="37" t="s">
        <v>7</v>
      </c>
      <c r="C199" s="37" t="s">
        <v>7</v>
      </c>
      <c r="D199" s="37" t="s">
        <v>7</v>
      </c>
      <c r="E199" s="37" t="s">
        <v>7</v>
      </c>
      <c r="F199" s="37" t="s">
        <v>7</v>
      </c>
      <c r="G199" s="35" t="s">
        <v>5</v>
      </c>
      <c r="H199" s="35" t="s">
        <v>5</v>
      </c>
    </row>
    <row r="200" spans="2:8" ht="24.75" customHeight="1" x14ac:dyDescent="0.25">
      <c r="B200" s="36" t="s">
        <v>6</v>
      </c>
      <c r="C200" s="36" t="s">
        <v>6</v>
      </c>
      <c r="D200" s="36" t="s">
        <v>6</v>
      </c>
      <c r="E200" s="36" t="s">
        <v>6</v>
      </c>
      <c r="F200" s="36" t="s">
        <v>6</v>
      </c>
      <c r="G200" s="31"/>
      <c r="H200" s="30"/>
    </row>
    <row r="201" spans="2:8" ht="24.75" customHeight="1" x14ac:dyDescent="0.25">
      <c r="B201" s="94" t="s">
        <v>13</v>
      </c>
      <c r="C201" s="94" t="s">
        <v>13</v>
      </c>
      <c r="D201" s="94" t="s">
        <v>13</v>
      </c>
      <c r="E201" s="94" t="s">
        <v>13</v>
      </c>
      <c r="F201" s="94" t="s">
        <v>13</v>
      </c>
      <c r="G201" s="94" t="s">
        <v>13</v>
      </c>
      <c r="H201" s="94" t="s">
        <v>13</v>
      </c>
    </row>
    <row r="202" spans="2:8" s="8" customFormat="1" ht="24" customHeight="1" x14ac:dyDescent="0.25">
      <c r="B202" s="32">
        <f t="array" ref="B202:H202">Jours+29+DATE(Calendrier9ans,OptionCalendrier9mois,1)-WEEKDAY(DATE(Calendrier9ans,OptionCalendrier9mois,1),OptionJoursemaine)</f>
        <v>45558</v>
      </c>
      <c r="C202" s="33">
        <v>45559</v>
      </c>
      <c r="D202" s="32">
        <v>45560</v>
      </c>
      <c r="E202" s="33">
        <v>45561</v>
      </c>
      <c r="F202" s="32">
        <v>45562</v>
      </c>
      <c r="G202" s="33">
        <v>45563</v>
      </c>
      <c r="H202" s="32">
        <v>45564</v>
      </c>
    </row>
    <row r="203" spans="2:8" s="8" customFormat="1" ht="24" customHeight="1" x14ac:dyDescent="0.25">
      <c r="B203" s="34" t="s">
        <v>4</v>
      </c>
      <c r="C203" s="34" t="s">
        <v>4</v>
      </c>
      <c r="D203" s="34" t="s">
        <v>4</v>
      </c>
      <c r="E203" s="34" t="s">
        <v>4</v>
      </c>
      <c r="F203" s="34" t="s">
        <v>4</v>
      </c>
      <c r="G203" s="35" t="s">
        <v>5</v>
      </c>
      <c r="H203" s="35" t="s">
        <v>5</v>
      </c>
    </row>
    <row r="204" spans="2:8" ht="24" customHeight="1" x14ac:dyDescent="0.25">
      <c r="B204" s="36" t="s">
        <v>6</v>
      </c>
      <c r="C204" s="36" t="s">
        <v>6</v>
      </c>
      <c r="D204" s="36" t="s">
        <v>6</v>
      </c>
      <c r="E204" s="36" t="s">
        <v>6</v>
      </c>
      <c r="F204" s="36" t="s">
        <v>6</v>
      </c>
      <c r="G204" s="31"/>
      <c r="H204" s="30"/>
    </row>
    <row r="205" spans="2:8" s="8" customFormat="1" ht="24" customHeight="1" x14ac:dyDescent="0.25">
      <c r="B205" s="32">
        <f t="array" ref="B205:C205">Jours+36+DATE(Calendrier9ans,OptionCalendrier9mois,1)-WEEKDAY(DATE(Calendrier9ans,OptionCalendrier9mois,1),OptionJoursemaine)</f>
        <v>45565</v>
      </c>
      <c r="C205" s="33">
        <v>45566</v>
      </c>
      <c r="D205" s="131" t="s">
        <v>3</v>
      </c>
      <c r="E205" s="131"/>
      <c r="F205" s="131"/>
      <c r="G205" s="131"/>
      <c r="H205" s="131"/>
    </row>
    <row r="206" spans="2:8" s="8" customFormat="1" ht="24" customHeight="1" x14ac:dyDescent="0.25">
      <c r="B206" s="28"/>
      <c r="C206" s="29"/>
      <c r="D206" s="39"/>
      <c r="E206" s="40"/>
      <c r="F206" s="40"/>
      <c r="G206" s="40"/>
      <c r="H206" s="41"/>
    </row>
    <row r="207" spans="2:8" ht="24.75" customHeight="1" x14ac:dyDescent="0.25">
      <c r="B207" s="42"/>
      <c r="C207" s="43"/>
      <c r="D207" s="132"/>
      <c r="E207" s="132"/>
      <c r="F207" s="132"/>
      <c r="G207" s="132"/>
      <c r="H207" s="132"/>
    </row>
    <row r="208" spans="2:8" ht="9" customHeight="1" x14ac:dyDescent="0.25">
      <c r="B208" s="20"/>
      <c r="C208" s="20"/>
      <c r="D208" s="21"/>
      <c r="E208" s="21"/>
      <c r="F208" s="21"/>
      <c r="G208" s="21"/>
      <c r="H208" s="21"/>
    </row>
    <row r="209" spans="2:8" ht="95.25" customHeight="1" x14ac:dyDescent="0.25">
      <c r="B209" s="2">
        <f>YEAR(DATE(Calendrier9ans,OptionCalendrier9mois+1,1))</f>
        <v>2024</v>
      </c>
      <c r="C209" s="128" t="str">
        <f>TEXT(DATE(Calendrier9ans,OptionCalendrier9mois+1,1),"mmmm")</f>
        <v>octobre</v>
      </c>
      <c r="D209" s="128"/>
    </row>
    <row r="210" spans="2:8" ht="9" customHeight="1" x14ac:dyDescent="0.25"/>
    <row r="211" spans="2:8" s="3" customFormat="1" ht="24" customHeight="1" x14ac:dyDescent="0.25">
      <c r="B211" s="104" t="str">
        <f t="shared" ref="B211:H211" si="8">TEXT(B212,"jjjj")</f>
        <v>lundi</v>
      </c>
      <c r="C211" s="105" t="str">
        <f t="shared" si="8"/>
        <v>mardi</v>
      </c>
      <c r="D211" s="106" t="str">
        <f t="shared" si="8"/>
        <v>mercredi</v>
      </c>
      <c r="E211" s="105" t="str">
        <f t="shared" si="8"/>
        <v>jeudi</v>
      </c>
      <c r="F211" s="106" t="str">
        <f t="shared" si="8"/>
        <v>vendredi</v>
      </c>
      <c r="G211" s="105" t="str">
        <f t="shared" si="8"/>
        <v>samedi</v>
      </c>
      <c r="H211" s="107" t="str">
        <f t="shared" si="8"/>
        <v>dimanche</v>
      </c>
    </row>
    <row r="212" spans="2:8" s="8" customFormat="1" ht="24" customHeight="1" x14ac:dyDescent="0.25">
      <c r="B212" s="108">
        <f t="array" ref="B212:H212">Jours+1+DATE(Calendrier10ans,OptionCalendrier10mois,1)-WEEKDAY(DATE(Calendrier10ans,OptionCalendrier10mois,1),OptionJoursemaine)</f>
        <v>45565</v>
      </c>
      <c r="C212" s="27">
        <v>45566</v>
      </c>
      <c r="D212" s="108">
        <v>45567</v>
      </c>
      <c r="E212" s="27">
        <v>45568</v>
      </c>
      <c r="F212" s="108">
        <v>45569</v>
      </c>
      <c r="G212" s="27">
        <v>45570</v>
      </c>
      <c r="H212" s="108">
        <v>45571</v>
      </c>
    </row>
    <row r="213" spans="2:8" s="8" customFormat="1" ht="24" customHeight="1" x14ac:dyDescent="0.25">
      <c r="B213" s="116"/>
      <c r="C213" s="29"/>
      <c r="D213" s="116"/>
      <c r="E213" s="29"/>
      <c r="F213" s="117"/>
      <c r="G213" s="35" t="s">
        <v>5</v>
      </c>
      <c r="H213" s="35" t="s">
        <v>5</v>
      </c>
    </row>
    <row r="214" spans="2:8" ht="24" customHeight="1" x14ac:dyDescent="0.25">
      <c r="B214" s="117"/>
      <c r="C214" s="31"/>
      <c r="D214" s="117"/>
      <c r="E214" s="31"/>
      <c r="F214" s="117"/>
      <c r="G214" s="31"/>
      <c r="H214" s="117"/>
    </row>
    <row r="215" spans="2:8" s="8" customFormat="1" ht="24" customHeight="1" x14ac:dyDescent="0.25">
      <c r="B215" s="111">
        <f t="array" ref="B215:H215">Jours+8+DATE(Calendrier10ans,OptionCalendrier10mois,1)-WEEKDAY(DATE(Calendrier10ans,OptionCalendrier10mois,1),OptionJoursemaine)</f>
        <v>45572</v>
      </c>
      <c r="C215" s="112">
        <v>45573</v>
      </c>
      <c r="D215" s="111">
        <v>45574</v>
      </c>
      <c r="E215" s="112">
        <v>45575</v>
      </c>
      <c r="F215" s="111">
        <v>45576</v>
      </c>
      <c r="G215" s="112">
        <v>45577</v>
      </c>
      <c r="H215" s="111">
        <v>45578</v>
      </c>
    </row>
    <row r="216" spans="2:8" s="8" customFormat="1" ht="24" customHeight="1" x14ac:dyDescent="0.25">
      <c r="B216" s="34" t="s">
        <v>4</v>
      </c>
      <c r="C216" s="34" t="s">
        <v>4</v>
      </c>
      <c r="D216" s="34" t="s">
        <v>4</v>
      </c>
      <c r="E216" s="34" t="s">
        <v>4</v>
      </c>
      <c r="F216" s="34" t="s">
        <v>4</v>
      </c>
      <c r="G216" s="35" t="s">
        <v>5</v>
      </c>
      <c r="H216" s="35" t="s">
        <v>5</v>
      </c>
    </row>
    <row r="217" spans="2:8" ht="24" customHeight="1" x14ac:dyDescent="0.25">
      <c r="B217" s="118" t="s">
        <v>6</v>
      </c>
      <c r="C217" s="118" t="s">
        <v>6</v>
      </c>
      <c r="D217" s="118" t="s">
        <v>6</v>
      </c>
      <c r="E217" s="118" t="s">
        <v>6</v>
      </c>
      <c r="F217" s="118" t="s">
        <v>6</v>
      </c>
      <c r="G217" s="124"/>
      <c r="H217" s="124"/>
    </row>
    <row r="218" spans="2:8" s="8" customFormat="1" ht="24" customHeight="1" x14ac:dyDescent="0.25">
      <c r="B218" s="111">
        <f t="array" ref="B218:H218">Jours+15+DATE(Calendrier10ans,OptionCalendrier10mois,1)-WEEKDAY(DATE(Calendrier10ans,OptionCalendrier10mois,1),OptionJoursemaine)</f>
        <v>45579</v>
      </c>
      <c r="C218" s="112">
        <v>45580</v>
      </c>
      <c r="D218" s="111">
        <v>45581</v>
      </c>
      <c r="E218" s="112">
        <v>45582</v>
      </c>
      <c r="F218" s="111">
        <v>45583</v>
      </c>
      <c r="G218" s="112">
        <v>45584</v>
      </c>
      <c r="H218" s="111">
        <v>45585</v>
      </c>
    </row>
    <row r="219" spans="2:8" s="8" customFormat="1" ht="24" customHeight="1" x14ac:dyDescent="0.25">
      <c r="B219" s="34" t="s">
        <v>4</v>
      </c>
      <c r="C219" s="34" t="s">
        <v>4</v>
      </c>
      <c r="D219" s="34" t="s">
        <v>4</v>
      </c>
      <c r="E219" s="34" t="s">
        <v>4</v>
      </c>
      <c r="F219" s="34" t="s">
        <v>4</v>
      </c>
      <c r="G219" s="35" t="s">
        <v>5</v>
      </c>
      <c r="H219" s="35" t="s">
        <v>5</v>
      </c>
    </row>
    <row r="220" spans="2:8" ht="24" customHeight="1" x14ac:dyDescent="0.25">
      <c r="B220" s="118" t="s">
        <v>6</v>
      </c>
      <c r="C220" s="118" t="s">
        <v>6</v>
      </c>
      <c r="D220" s="118" t="s">
        <v>6</v>
      </c>
      <c r="E220" s="118" t="s">
        <v>6</v>
      </c>
      <c r="F220" s="118" t="s">
        <v>6</v>
      </c>
      <c r="G220" s="124"/>
      <c r="H220" s="124"/>
    </row>
    <row r="221" spans="2:8" s="8" customFormat="1" ht="24" customHeight="1" x14ac:dyDescent="0.25">
      <c r="B221" s="111">
        <f t="array" ref="B221:H221">Jours+22+DATE(Calendrier10ans,OptionCalendrier10mois,1)-WEEKDAY(DATE(Calendrier10ans,OptionCalendrier10mois,1),OptionJoursemaine)</f>
        <v>45586</v>
      </c>
      <c r="C221" s="112">
        <v>45587</v>
      </c>
      <c r="D221" s="111">
        <v>45588</v>
      </c>
      <c r="E221" s="112">
        <v>45589</v>
      </c>
      <c r="F221" s="111">
        <v>45590</v>
      </c>
      <c r="G221" s="112">
        <v>45591</v>
      </c>
      <c r="H221" s="111">
        <v>45592</v>
      </c>
    </row>
    <row r="222" spans="2:8" s="8" customFormat="1" ht="24" customHeight="1" x14ac:dyDescent="0.25">
      <c r="B222" s="37" t="s">
        <v>7</v>
      </c>
      <c r="C222" s="37" t="s">
        <v>7</v>
      </c>
      <c r="D222" s="37" t="s">
        <v>7</v>
      </c>
      <c r="E222" s="37" t="s">
        <v>7</v>
      </c>
      <c r="F222" s="37" t="s">
        <v>7</v>
      </c>
      <c r="G222" s="35" t="s">
        <v>5</v>
      </c>
      <c r="H222" s="35" t="s">
        <v>5</v>
      </c>
    </row>
    <row r="223" spans="2:8" ht="24" customHeight="1" x14ac:dyDescent="0.25">
      <c r="B223" s="118" t="s">
        <v>6</v>
      </c>
      <c r="C223" s="118" t="s">
        <v>6</v>
      </c>
      <c r="D223" s="118" t="s">
        <v>6</v>
      </c>
      <c r="E223" s="118" t="s">
        <v>6</v>
      </c>
      <c r="F223" s="118" t="s">
        <v>6</v>
      </c>
      <c r="G223" s="31"/>
      <c r="H223" s="117"/>
    </row>
    <row r="224" spans="2:8" s="8" customFormat="1" ht="24" customHeight="1" x14ac:dyDescent="0.25">
      <c r="B224" s="111">
        <f t="array" ref="B224:H224">Jours+29+DATE(Calendrier10ans,OptionCalendrier10mois,1)-WEEKDAY(DATE(Calendrier10ans,OptionCalendrier10mois,1),OptionJoursemaine)</f>
        <v>45593</v>
      </c>
      <c r="C224" s="112">
        <v>45594</v>
      </c>
      <c r="D224" s="111">
        <v>45595</v>
      </c>
      <c r="E224" s="112">
        <v>45596</v>
      </c>
      <c r="F224" s="111">
        <v>45597</v>
      </c>
      <c r="G224" s="112">
        <v>45598</v>
      </c>
      <c r="H224" s="111">
        <v>45599</v>
      </c>
    </row>
    <row r="225" spans="2:8" s="8" customFormat="1" ht="24" customHeight="1" x14ac:dyDescent="0.25">
      <c r="B225" s="34" t="s">
        <v>4</v>
      </c>
      <c r="C225" s="34" t="s">
        <v>4</v>
      </c>
      <c r="D225" s="34" t="s">
        <v>4</v>
      </c>
      <c r="E225" s="34" t="s">
        <v>4</v>
      </c>
      <c r="F225" s="34" t="s">
        <v>4</v>
      </c>
      <c r="G225" s="35" t="s">
        <v>5</v>
      </c>
      <c r="H225" s="35" t="s">
        <v>5</v>
      </c>
    </row>
    <row r="226" spans="2:8" ht="24.75" customHeight="1" x14ac:dyDescent="0.25">
      <c r="B226" s="118" t="s">
        <v>6</v>
      </c>
      <c r="C226" s="118" t="s">
        <v>6</v>
      </c>
      <c r="D226" s="118" t="s">
        <v>6</v>
      </c>
      <c r="E226" s="118" t="s">
        <v>6</v>
      </c>
      <c r="F226" s="118" t="s">
        <v>6</v>
      </c>
      <c r="G226" s="31"/>
      <c r="H226" s="117"/>
    </row>
    <row r="227" spans="2:8" s="8" customFormat="1" ht="24" customHeight="1" x14ac:dyDescent="0.25">
      <c r="B227" s="111">
        <f t="array" ref="B227:C227">Jours+36+DATE(Calendrier10ans,OptionCalendrier10mois,1)-WEEKDAY(DATE(Calendrier10ans,OptionCalendrier10mois,1),OptionJoursemaine)</f>
        <v>45600</v>
      </c>
      <c r="C227" s="112">
        <v>45601</v>
      </c>
      <c r="D227" s="141" t="s">
        <v>3</v>
      </c>
      <c r="E227" s="141"/>
      <c r="F227" s="141"/>
      <c r="G227" s="141"/>
      <c r="H227" s="141"/>
    </row>
    <row r="228" spans="2:8" s="8" customFormat="1" ht="24" customHeight="1" x14ac:dyDescent="0.25">
      <c r="B228" s="116"/>
      <c r="C228" s="116"/>
      <c r="D228" s="40"/>
      <c r="E228" s="40"/>
      <c r="F228" s="40"/>
      <c r="G228" s="40"/>
      <c r="H228" s="119"/>
    </row>
    <row r="229" spans="2:8" ht="24.75" customHeight="1" x14ac:dyDescent="0.25">
      <c r="B229" s="110"/>
      <c r="C229" s="110"/>
      <c r="D229" s="114"/>
      <c r="E229" s="114"/>
      <c r="F229" s="114"/>
      <c r="G229" s="114"/>
      <c r="H229" s="115"/>
    </row>
    <row r="230" spans="2:8" ht="9" customHeight="1" x14ac:dyDescent="0.25">
      <c r="B230" s="20"/>
      <c r="C230" s="20"/>
      <c r="D230" s="21"/>
      <c r="E230" s="21"/>
      <c r="F230" s="21"/>
      <c r="G230" s="21"/>
      <c r="H230" s="21"/>
    </row>
    <row r="231" spans="2:8" ht="95.25" customHeight="1" x14ac:dyDescent="0.25">
      <c r="B231" s="2">
        <f>YEAR(DATE(Calendrier10ans,OptionCalendrier10mois+1,1))</f>
        <v>2024</v>
      </c>
      <c r="C231" s="128" t="str">
        <f>TEXT(DATE(Calendrier10ans,OptionCalendrier10mois+1,1),"mmmm")</f>
        <v>novembre</v>
      </c>
      <c r="D231" s="128"/>
    </row>
    <row r="232" spans="2:8" ht="9" customHeight="1" x14ac:dyDescent="0.25"/>
    <row r="233" spans="2:8" s="3" customFormat="1" ht="24" customHeight="1" x14ac:dyDescent="0.25">
      <c r="B233" s="44" t="str">
        <f t="shared" ref="B233:H233" si="9">TEXT(B234,"jjjj")</f>
        <v>lundi</v>
      </c>
      <c r="C233" s="45" t="str">
        <f t="shared" si="9"/>
        <v>mardi</v>
      </c>
      <c r="D233" s="46" t="str">
        <f t="shared" si="9"/>
        <v>mercredi</v>
      </c>
      <c r="E233" s="45" t="str">
        <f t="shared" si="9"/>
        <v>jeudi</v>
      </c>
      <c r="F233" s="46" t="str">
        <f t="shared" si="9"/>
        <v>vendredi</v>
      </c>
      <c r="G233" s="45" t="str">
        <f t="shared" si="9"/>
        <v>samedi</v>
      </c>
      <c r="H233" s="47" t="str">
        <f t="shared" si="9"/>
        <v>dimanche</v>
      </c>
    </row>
    <row r="234" spans="2:8" s="8" customFormat="1" ht="24" customHeight="1" x14ac:dyDescent="0.25">
      <c r="B234" s="48">
        <f t="array" ref="B234:H234">Jours+1+DATE(Calendrier11ans,OptionCalendrier11mois,1)-WEEKDAY(DATE(Calendrier11ans,OptionCalendrier11mois,1),OptionJoursemaine)</f>
        <v>45593</v>
      </c>
      <c r="C234" s="27">
        <v>45594</v>
      </c>
      <c r="D234" s="48">
        <v>45595</v>
      </c>
      <c r="E234" s="27">
        <v>45596</v>
      </c>
      <c r="F234" s="48">
        <v>45597</v>
      </c>
      <c r="G234" s="27">
        <v>45598</v>
      </c>
      <c r="H234" s="48">
        <v>45599</v>
      </c>
    </row>
    <row r="235" spans="2:8" s="8" customFormat="1" ht="24" customHeight="1" x14ac:dyDescent="0.25">
      <c r="B235" s="48"/>
      <c r="C235" s="27"/>
      <c r="D235" s="48"/>
      <c r="E235" s="27"/>
      <c r="F235" s="35" t="s">
        <v>5</v>
      </c>
      <c r="G235" s="35" t="s">
        <v>5</v>
      </c>
      <c r="H235" s="35" t="s">
        <v>5</v>
      </c>
    </row>
    <row r="236" spans="2:8" s="8" customFormat="1" ht="24" customHeight="1" x14ac:dyDescent="0.25">
      <c r="B236" s="48"/>
      <c r="C236" s="27"/>
      <c r="D236" s="48"/>
      <c r="E236" s="27"/>
      <c r="F236" s="37" t="s">
        <v>7</v>
      </c>
      <c r="G236" s="37" t="s">
        <v>7</v>
      </c>
      <c r="H236" s="37" t="s">
        <v>7</v>
      </c>
    </row>
    <row r="237" spans="2:8" s="8" customFormat="1" ht="24" customHeight="1" x14ac:dyDescent="0.25">
      <c r="B237" s="34" t="s">
        <v>4</v>
      </c>
      <c r="C237" s="34" t="s">
        <v>4</v>
      </c>
      <c r="D237" s="34" t="s">
        <v>4</v>
      </c>
      <c r="E237" s="34" t="s">
        <v>4</v>
      </c>
      <c r="F237" s="34" t="s">
        <v>4</v>
      </c>
      <c r="G237" s="148"/>
      <c r="H237" s="148"/>
    </row>
    <row r="238" spans="2:8" ht="24" customHeight="1" x14ac:dyDescent="0.25">
      <c r="B238" s="120" t="s">
        <v>6</v>
      </c>
      <c r="C238" s="120" t="s">
        <v>6</v>
      </c>
      <c r="D238" s="120" t="s">
        <v>6</v>
      </c>
      <c r="E238" s="120" t="s">
        <v>6</v>
      </c>
      <c r="F238" s="120" t="s">
        <v>6</v>
      </c>
      <c r="G238" s="59"/>
      <c r="H238" s="58"/>
    </row>
    <row r="239" spans="2:8" s="8" customFormat="1" ht="24" customHeight="1" x14ac:dyDescent="0.25">
      <c r="B239" s="51">
        <f t="array" ref="B239:H239">Jours+8+DATE(Calendrier11ans,OptionCalendrier11mois,1)-WEEKDAY(DATE(Calendrier11ans,OptionCalendrier11mois,1),OptionJoursemaine)</f>
        <v>45600</v>
      </c>
      <c r="C239" s="52">
        <v>45601</v>
      </c>
      <c r="D239" s="51">
        <v>45602</v>
      </c>
      <c r="E239" s="52">
        <v>45603</v>
      </c>
      <c r="F239" s="51">
        <v>45604</v>
      </c>
      <c r="G239" s="52">
        <v>45605</v>
      </c>
      <c r="H239" s="51">
        <v>45606</v>
      </c>
    </row>
    <row r="240" spans="2:8" s="8" customFormat="1" ht="24" customHeight="1" x14ac:dyDescent="0.25">
      <c r="B240" s="34" t="s">
        <v>4</v>
      </c>
      <c r="C240" s="34" t="s">
        <v>4</v>
      </c>
      <c r="D240" s="34" t="s">
        <v>4</v>
      </c>
      <c r="E240" s="34" t="s">
        <v>4</v>
      </c>
      <c r="F240" s="34" t="s">
        <v>4</v>
      </c>
      <c r="G240" s="35" t="s">
        <v>5</v>
      </c>
      <c r="H240" s="35" t="s">
        <v>5</v>
      </c>
    </row>
    <row r="241" spans="2:8" ht="24.75" customHeight="1" x14ac:dyDescent="0.25">
      <c r="B241" s="120" t="s">
        <v>6</v>
      </c>
      <c r="C241" s="120" t="s">
        <v>6</v>
      </c>
      <c r="D241" s="120" t="s">
        <v>6</v>
      </c>
      <c r="E241" s="120" t="s">
        <v>6</v>
      </c>
      <c r="F241" s="120" t="s">
        <v>6</v>
      </c>
      <c r="G241" s="59"/>
      <c r="H241" s="58"/>
    </row>
    <row r="242" spans="2:8" s="8" customFormat="1" ht="24" customHeight="1" x14ac:dyDescent="0.25">
      <c r="B242" s="48">
        <f t="array" ref="B242:H242">Jours+15+DATE(Calendrier11ans,OptionCalendrier11mois,1)-WEEKDAY(DATE(Calendrier11ans,OptionCalendrier11mois,1),OptionJoursemaine)</f>
        <v>45607</v>
      </c>
      <c r="C242" s="27">
        <v>45608</v>
      </c>
      <c r="D242" s="48">
        <v>45609</v>
      </c>
      <c r="E242" s="27">
        <v>45610</v>
      </c>
      <c r="F242" s="48">
        <v>45611</v>
      </c>
      <c r="G242" s="27">
        <v>45612</v>
      </c>
      <c r="H242" s="48">
        <v>45613</v>
      </c>
    </row>
    <row r="243" spans="2:8" ht="24.75" customHeight="1" x14ac:dyDescent="0.25">
      <c r="B243" s="34" t="s">
        <v>4</v>
      </c>
      <c r="C243" s="34" t="s">
        <v>4</v>
      </c>
      <c r="D243" s="34" t="s">
        <v>4</v>
      </c>
      <c r="E243" s="34" t="s">
        <v>4</v>
      </c>
      <c r="F243" s="34" t="s">
        <v>4</v>
      </c>
      <c r="G243" s="35" t="s">
        <v>5</v>
      </c>
      <c r="H243" s="35" t="s">
        <v>5</v>
      </c>
    </row>
    <row r="244" spans="2:8" ht="24.75" customHeight="1" x14ac:dyDescent="0.25">
      <c r="B244" s="120" t="s">
        <v>6</v>
      </c>
      <c r="C244" s="120" t="s">
        <v>6</v>
      </c>
      <c r="D244" s="120" t="s">
        <v>6</v>
      </c>
      <c r="E244" s="120" t="s">
        <v>6</v>
      </c>
      <c r="F244" s="120" t="s">
        <v>6</v>
      </c>
      <c r="G244" s="59"/>
      <c r="H244" s="58"/>
    </row>
    <row r="245" spans="2:8" s="8" customFormat="1" ht="24" customHeight="1" x14ac:dyDescent="0.25">
      <c r="B245" s="51">
        <f t="array" ref="B245:H245">Jours+22+DATE(Calendrier11ans,OptionCalendrier11mois,1)-WEEKDAY(DATE(Calendrier11ans,OptionCalendrier11mois,1),OptionJoursemaine)</f>
        <v>45614</v>
      </c>
      <c r="C245" s="52">
        <v>45615</v>
      </c>
      <c r="D245" s="51">
        <v>45616</v>
      </c>
      <c r="E245" s="52">
        <v>45617</v>
      </c>
      <c r="F245" s="51">
        <v>45618</v>
      </c>
      <c r="G245" s="52">
        <v>45619</v>
      </c>
      <c r="H245" s="51">
        <v>45620</v>
      </c>
    </row>
    <row r="246" spans="2:8" s="8" customFormat="1" ht="24" customHeight="1" x14ac:dyDescent="0.25">
      <c r="B246" s="34" t="s">
        <v>4</v>
      </c>
      <c r="C246" s="34" t="s">
        <v>4</v>
      </c>
      <c r="D246" s="34" t="s">
        <v>4</v>
      </c>
      <c r="E246" s="34" t="s">
        <v>4</v>
      </c>
      <c r="F246" s="34" t="s">
        <v>4</v>
      </c>
      <c r="G246" s="35" t="s">
        <v>5</v>
      </c>
      <c r="H246" s="35" t="s">
        <v>5</v>
      </c>
    </row>
    <row r="247" spans="2:8" ht="24.75" customHeight="1" x14ac:dyDescent="0.25">
      <c r="B247" s="120" t="s">
        <v>6</v>
      </c>
      <c r="C247" s="120" t="s">
        <v>6</v>
      </c>
      <c r="D247" s="120" t="s">
        <v>6</v>
      </c>
      <c r="E247" s="120" t="s">
        <v>6</v>
      </c>
      <c r="F247" s="120" t="s">
        <v>6</v>
      </c>
      <c r="G247" s="59"/>
      <c r="H247" s="58"/>
    </row>
    <row r="248" spans="2:8" s="8" customFormat="1" ht="24" customHeight="1" x14ac:dyDescent="0.25">
      <c r="B248" s="51">
        <f t="array" ref="B248:H248">Jours+29+DATE(Calendrier11ans,OptionCalendrier11mois,1)-WEEKDAY(DATE(Calendrier11ans,OptionCalendrier11mois,1),OptionJoursemaine)</f>
        <v>45621</v>
      </c>
      <c r="C248" s="52">
        <v>45622</v>
      </c>
      <c r="D248" s="51">
        <v>45623</v>
      </c>
      <c r="E248" s="52">
        <v>45624</v>
      </c>
      <c r="F248" s="51">
        <v>45625</v>
      </c>
      <c r="G248" s="52">
        <v>45626</v>
      </c>
      <c r="H248" s="51">
        <v>45627</v>
      </c>
    </row>
    <row r="249" spans="2:8" s="8" customFormat="1" ht="24" customHeight="1" x14ac:dyDescent="0.25">
      <c r="B249" s="37" t="s">
        <v>7</v>
      </c>
      <c r="C249" s="37" t="s">
        <v>7</v>
      </c>
      <c r="D249" s="37" t="s">
        <v>7</v>
      </c>
      <c r="E249" s="37" t="s">
        <v>7</v>
      </c>
      <c r="F249" s="37" t="s">
        <v>7</v>
      </c>
      <c r="G249" s="35" t="s">
        <v>5</v>
      </c>
      <c r="H249" s="35" t="s">
        <v>5</v>
      </c>
    </row>
    <row r="250" spans="2:8" ht="24.75" customHeight="1" x14ac:dyDescent="0.25">
      <c r="B250" s="120" t="s">
        <v>6</v>
      </c>
      <c r="C250" s="120" t="s">
        <v>6</v>
      </c>
      <c r="D250" s="120" t="s">
        <v>6</v>
      </c>
      <c r="E250" s="120" t="s">
        <v>6</v>
      </c>
      <c r="F250" s="120" t="s">
        <v>6</v>
      </c>
      <c r="G250" s="31"/>
      <c r="H250" s="53"/>
    </row>
    <row r="251" spans="2:8" s="8" customFormat="1" ht="24" customHeight="1" x14ac:dyDescent="0.25">
      <c r="B251" s="51">
        <f t="array" ref="B251:C251">Jours+36+DATE(Calendrier11ans,OptionCalendrier11mois,1)-WEEKDAY(DATE(Calendrier11ans,OptionCalendrier11mois,1),OptionJoursemaine)</f>
        <v>45628</v>
      </c>
      <c r="C251" s="52">
        <v>45629</v>
      </c>
      <c r="D251" s="133" t="s">
        <v>28</v>
      </c>
      <c r="E251" s="133"/>
      <c r="F251" s="133"/>
      <c r="G251" s="133"/>
      <c r="H251" s="133"/>
    </row>
    <row r="252" spans="2:8" s="8" customFormat="1" ht="24" customHeight="1" x14ac:dyDescent="0.25">
      <c r="B252" s="55"/>
      <c r="C252" s="29"/>
      <c r="D252" s="56"/>
      <c r="E252" s="40"/>
      <c r="F252" s="40"/>
      <c r="G252" s="40"/>
      <c r="H252" s="57"/>
    </row>
    <row r="253" spans="2:8" ht="24.75" customHeight="1" x14ac:dyDescent="0.25">
      <c r="B253" s="58"/>
      <c r="C253" s="59"/>
      <c r="D253" s="134"/>
      <c r="E253" s="134"/>
      <c r="F253" s="134"/>
      <c r="G253" s="134"/>
      <c r="H253" s="134"/>
    </row>
    <row r="254" spans="2:8" ht="9" customHeight="1" x14ac:dyDescent="0.25">
      <c r="B254" s="20"/>
      <c r="C254" s="20"/>
      <c r="D254" s="21"/>
      <c r="E254" s="21"/>
      <c r="F254" s="21"/>
      <c r="G254" s="21"/>
      <c r="H254" s="21"/>
    </row>
    <row r="255" spans="2:8" ht="95.25" customHeight="1" x14ac:dyDescent="0.25">
      <c r="B255" s="2">
        <f>YEAR(DATE(Calendrier11ans,OptionCalendrier11mois+1,1))</f>
        <v>2024</v>
      </c>
      <c r="C255" s="128" t="str">
        <f>TEXT(DATE(Calendrier11ans,OptionCalendrier11mois+1,1),"mmmm")</f>
        <v>décembre</v>
      </c>
      <c r="D255" s="128"/>
    </row>
    <row r="256" spans="2:8" ht="9" customHeight="1" x14ac:dyDescent="0.25"/>
    <row r="257" spans="2:8" s="3" customFormat="1" ht="24" customHeight="1" x14ac:dyDescent="0.25">
      <c r="B257" s="60" t="str">
        <f t="shared" ref="B257:H257" si="10">TEXT(B258,"jjjj")</f>
        <v>lundi</v>
      </c>
      <c r="C257" s="61" t="str">
        <f t="shared" si="10"/>
        <v>mardi</v>
      </c>
      <c r="D257" s="62" t="str">
        <f t="shared" si="10"/>
        <v>mercredi</v>
      </c>
      <c r="E257" s="61" t="str">
        <f t="shared" si="10"/>
        <v>jeudi</v>
      </c>
      <c r="F257" s="62" t="str">
        <f t="shared" si="10"/>
        <v>vendredi</v>
      </c>
      <c r="G257" s="61" t="str">
        <f t="shared" si="10"/>
        <v>samedi</v>
      </c>
      <c r="H257" s="63" t="str">
        <f t="shared" si="10"/>
        <v>dimanche</v>
      </c>
    </row>
    <row r="258" spans="2:8" s="8" customFormat="1" ht="24" customHeight="1" x14ac:dyDescent="0.25">
      <c r="B258" s="64">
        <f t="array" ref="B258:H258">Jours+1+DATE(Calendrier12ans,OptionCalendrier12mois,1)-WEEKDAY(DATE(Calendrier12ans,OptionCalendrier12mois,1),OptionJoursemaine)</f>
        <v>45621</v>
      </c>
      <c r="C258" s="27">
        <v>45622</v>
      </c>
      <c r="D258" s="64">
        <v>45623</v>
      </c>
      <c r="E258" s="27">
        <v>45624</v>
      </c>
      <c r="F258" s="64">
        <v>45625</v>
      </c>
      <c r="G258" s="27">
        <v>45626</v>
      </c>
      <c r="H258" s="64">
        <v>45627</v>
      </c>
    </row>
    <row r="259" spans="2:8" s="8" customFormat="1" ht="24" customHeight="1" x14ac:dyDescent="0.25">
      <c r="B259" s="37" t="s">
        <v>7</v>
      </c>
      <c r="C259" s="37" t="s">
        <v>7</v>
      </c>
      <c r="D259" s="37" t="s">
        <v>7</v>
      </c>
      <c r="E259" s="37" t="s">
        <v>7</v>
      </c>
      <c r="F259" s="37" t="s">
        <v>7</v>
      </c>
      <c r="G259" s="35" t="s">
        <v>5</v>
      </c>
      <c r="H259" s="35" t="s">
        <v>5</v>
      </c>
    </row>
    <row r="260" spans="2:8" ht="24.75" customHeight="1" x14ac:dyDescent="0.25">
      <c r="B260" s="120" t="s">
        <v>6</v>
      </c>
      <c r="C260" s="120" t="s">
        <v>6</v>
      </c>
      <c r="D260" s="121" t="s">
        <v>6</v>
      </c>
      <c r="E260" s="121" t="s">
        <v>6</v>
      </c>
      <c r="F260" s="121" t="s">
        <v>6</v>
      </c>
      <c r="G260" s="31"/>
      <c r="H260" s="69"/>
    </row>
    <row r="261" spans="2:8" s="8" customFormat="1" ht="24" customHeight="1" x14ac:dyDescent="0.25">
      <c r="B261" s="66">
        <f t="array" ref="B261:H261">Jours+8+DATE(Calendrier12ans,OptionCalendrier12mois,1)-WEEKDAY(DATE(Calendrier12ans,OptionCalendrier12mois,1),OptionJoursemaine)</f>
        <v>45628</v>
      </c>
      <c r="C261" s="67">
        <v>45629</v>
      </c>
      <c r="D261" s="66">
        <v>45630</v>
      </c>
      <c r="E261" s="67">
        <v>45631</v>
      </c>
      <c r="F261" s="66">
        <v>45632</v>
      </c>
      <c r="G261" s="67">
        <v>45633</v>
      </c>
      <c r="H261" s="66">
        <v>45634</v>
      </c>
    </row>
    <row r="262" spans="2:8" s="8" customFormat="1" ht="24" customHeight="1" x14ac:dyDescent="0.25">
      <c r="B262" s="34" t="s">
        <v>4</v>
      </c>
      <c r="C262" s="34" t="s">
        <v>4</v>
      </c>
      <c r="D262" s="34" t="s">
        <v>4</v>
      </c>
      <c r="E262" s="34" t="s">
        <v>4</v>
      </c>
      <c r="F262" s="34" t="s">
        <v>4</v>
      </c>
      <c r="G262" s="35" t="s">
        <v>5</v>
      </c>
      <c r="H262" s="35" t="s">
        <v>5</v>
      </c>
    </row>
    <row r="263" spans="2:8" ht="24.75" customHeight="1" x14ac:dyDescent="0.25">
      <c r="B263" s="121" t="s">
        <v>6</v>
      </c>
      <c r="C263" s="121" t="s">
        <v>6</v>
      </c>
      <c r="D263" s="121" t="s">
        <v>6</v>
      </c>
      <c r="E263" s="121" t="s">
        <v>6</v>
      </c>
      <c r="F263" s="121" t="s">
        <v>6</v>
      </c>
      <c r="G263" s="31"/>
      <c r="H263" s="69"/>
    </row>
    <row r="264" spans="2:8" s="8" customFormat="1" ht="24" customHeight="1" x14ac:dyDescent="0.25">
      <c r="B264" s="66">
        <f t="array" ref="B264:H264">Jours+15+DATE(Calendrier12ans,OptionCalendrier12mois,1)-WEEKDAY(DATE(Calendrier12ans,OptionCalendrier12mois,1),OptionJoursemaine)</f>
        <v>45635</v>
      </c>
      <c r="C264" s="67">
        <v>45636</v>
      </c>
      <c r="D264" s="66">
        <v>45637</v>
      </c>
      <c r="E264" s="67">
        <v>45638</v>
      </c>
      <c r="F264" s="66">
        <v>45639</v>
      </c>
      <c r="G264" s="67">
        <v>45640</v>
      </c>
      <c r="H264" s="66">
        <v>45641</v>
      </c>
    </row>
    <row r="265" spans="2:8" s="8" customFormat="1" ht="24" customHeight="1" x14ac:dyDescent="0.25">
      <c r="B265" s="34" t="s">
        <v>4</v>
      </c>
      <c r="C265" s="34" t="s">
        <v>4</v>
      </c>
      <c r="D265" s="34" t="s">
        <v>4</v>
      </c>
      <c r="E265" s="34" t="s">
        <v>4</v>
      </c>
      <c r="F265" s="34" t="s">
        <v>4</v>
      </c>
      <c r="G265" s="35" t="s">
        <v>5</v>
      </c>
      <c r="H265" s="35" t="s">
        <v>5</v>
      </c>
    </row>
    <row r="266" spans="2:8" ht="24.75" customHeight="1" x14ac:dyDescent="0.25">
      <c r="B266" s="121" t="s">
        <v>6</v>
      </c>
      <c r="C266" s="121" t="s">
        <v>6</v>
      </c>
      <c r="D266" s="121" t="s">
        <v>6</v>
      </c>
      <c r="E266" s="121" t="s">
        <v>6</v>
      </c>
      <c r="F266" s="121" t="s">
        <v>6</v>
      </c>
      <c r="G266" s="31"/>
      <c r="H266" s="69"/>
    </row>
    <row r="267" spans="2:8" s="8" customFormat="1" ht="24" customHeight="1" x14ac:dyDescent="0.25">
      <c r="B267" s="66">
        <f t="array" ref="B267:H267">Jours+22+DATE(Calendrier12ans,OptionCalendrier12mois,1)-WEEKDAY(DATE(Calendrier12ans,OptionCalendrier12mois,1),OptionJoursemaine)</f>
        <v>45642</v>
      </c>
      <c r="C267" s="67">
        <v>45643</v>
      </c>
      <c r="D267" s="66">
        <v>45644</v>
      </c>
      <c r="E267" s="67">
        <v>45645</v>
      </c>
      <c r="F267" s="66">
        <v>45646</v>
      </c>
      <c r="G267" s="67">
        <v>45647</v>
      </c>
      <c r="H267" s="66">
        <v>45648</v>
      </c>
    </row>
    <row r="268" spans="2:8" s="8" customFormat="1" ht="24" customHeight="1" x14ac:dyDescent="0.25">
      <c r="B268" s="34" t="s">
        <v>4</v>
      </c>
      <c r="C268" s="34" t="s">
        <v>4</v>
      </c>
      <c r="D268" s="34" t="s">
        <v>4</v>
      </c>
      <c r="E268" s="34" t="s">
        <v>4</v>
      </c>
      <c r="F268" s="34" t="s">
        <v>4</v>
      </c>
      <c r="G268" s="35" t="s">
        <v>5</v>
      </c>
      <c r="H268" s="35" t="s">
        <v>5</v>
      </c>
    </row>
    <row r="269" spans="2:8" ht="24.75" customHeight="1" x14ac:dyDescent="0.25">
      <c r="B269" s="121" t="s">
        <v>6</v>
      </c>
      <c r="C269" s="121" t="s">
        <v>6</v>
      </c>
      <c r="D269" s="121" t="s">
        <v>6</v>
      </c>
      <c r="E269" s="121" t="s">
        <v>6</v>
      </c>
      <c r="F269" s="121" t="s">
        <v>6</v>
      </c>
      <c r="G269" s="31"/>
      <c r="H269" s="69"/>
    </row>
    <row r="270" spans="2:8" s="8" customFormat="1" ht="24" customHeight="1" x14ac:dyDescent="0.25">
      <c r="B270" s="66">
        <f t="array" ref="B270:H270">Jours+29+DATE(Calendrier12ans,OptionCalendrier12mois,1)-WEEKDAY(DATE(Calendrier12ans,OptionCalendrier12mois,1),OptionJoursemaine)</f>
        <v>45649</v>
      </c>
      <c r="C270" s="67">
        <v>45650</v>
      </c>
      <c r="D270" s="66">
        <v>45651</v>
      </c>
      <c r="E270" s="67">
        <v>45652</v>
      </c>
      <c r="F270" s="66">
        <v>45653</v>
      </c>
      <c r="G270" s="67">
        <v>45654</v>
      </c>
      <c r="H270" s="66">
        <v>45655</v>
      </c>
    </row>
    <row r="271" spans="2:8" s="8" customFormat="1" ht="24" customHeight="1" x14ac:dyDescent="0.25">
      <c r="B271" s="34" t="s">
        <v>4</v>
      </c>
      <c r="C271" s="34" t="s">
        <v>4</v>
      </c>
      <c r="D271" s="34" t="s">
        <v>4</v>
      </c>
      <c r="E271" s="34" t="s">
        <v>4</v>
      </c>
      <c r="F271" s="34" t="s">
        <v>4</v>
      </c>
      <c r="G271" s="35" t="s">
        <v>5</v>
      </c>
      <c r="H271" s="35" t="s">
        <v>5</v>
      </c>
    </row>
    <row r="272" spans="2:8" ht="24" customHeight="1" x14ac:dyDescent="0.25">
      <c r="B272" s="121" t="s">
        <v>6</v>
      </c>
      <c r="C272" s="121" t="s">
        <v>6</v>
      </c>
      <c r="D272" s="121" t="s">
        <v>6</v>
      </c>
      <c r="E272" s="121" t="s">
        <v>6</v>
      </c>
      <c r="F272" s="121" t="s">
        <v>6</v>
      </c>
      <c r="G272" s="74"/>
      <c r="H272" s="73"/>
    </row>
    <row r="273" spans="2:8" s="8" customFormat="1" ht="24" customHeight="1" x14ac:dyDescent="0.25">
      <c r="B273" s="66">
        <f t="array" ref="B273:C273">Jours+36+DATE(Calendrier12ans,OptionCalendrier12mois,1)-WEEKDAY(DATE(Calendrier12ans,OptionCalendrier12mois,1),OptionJoursemaine)</f>
        <v>45656</v>
      </c>
      <c r="C273" s="67">
        <v>45657</v>
      </c>
      <c r="D273" s="135" t="s">
        <v>29</v>
      </c>
      <c r="E273" s="135"/>
      <c r="F273" s="135"/>
      <c r="G273" s="135"/>
      <c r="H273" s="135"/>
    </row>
    <row r="274" spans="2:8" s="8" customFormat="1" ht="24" customHeight="1" x14ac:dyDescent="0.25">
      <c r="B274" s="70"/>
      <c r="C274" s="29"/>
      <c r="D274" s="71"/>
      <c r="E274" s="40"/>
      <c r="F274" s="40"/>
      <c r="G274" s="40"/>
      <c r="H274" s="72"/>
    </row>
    <row r="275" spans="2:8" ht="24" customHeight="1" x14ac:dyDescent="0.25">
      <c r="B275" s="73"/>
      <c r="C275" s="74"/>
      <c r="D275" s="136"/>
      <c r="E275" s="136"/>
      <c r="F275" s="136"/>
      <c r="G275" s="136"/>
      <c r="H275" s="136"/>
    </row>
  </sheetData>
  <mergeCells count="33">
    <mergeCell ref="C255:D255"/>
    <mergeCell ref="D273:H273"/>
    <mergeCell ref="D275:H275"/>
    <mergeCell ref="C209:D209"/>
    <mergeCell ref="D227:H227"/>
    <mergeCell ref="C231:D231"/>
    <mergeCell ref="D251:H251"/>
    <mergeCell ref="D253:H253"/>
    <mergeCell ref="C164:D164"/>
    <mergeCell ref="D182:H182"/>
    <mergeCell ref="C186:D186"/>
    <mergeCell ref="D205:H205"/>
    <mergeCell ref="D207:H207"/>
    <mergeCell ref="C120:D120"/>
    <mergeCell ref="D138:H138"/>
    <mergeCell ref="D140:H140"/>
    <mergeCell ref="C142:D142"/>
    <mergeCell ref="D160:H160"/>
    <mergeCell ref="D94:H94"/>
    <mergeCell ref="D96:H96"/>
    <mergeCell ref="C98:D98"/>
    <mergeCell ref="D116:H116"/>
    <mergeCell ref="D118:H118"/>
    <mergeCell ref="D46:H46"/>
    <mergeCell ref="C48:D48"/>
    <mergeCell ref="D70:H70"/>
    <mergeCell ref="D72:H72"/>
    <mergeCell ref="C74:D74"/>
    <mergeCell ref="C2:D2"/>
    <mergeCell ref="D20:H20"/>
    <mergeCell ref="D22:H22"/>
    <mergeCell ref="C24:D24"/>
    <mergeCell ref="D44:H44"/>
  </mergeCells>
  <conditionalFormatting sqref="B78">
    <cfRule type="expression" dxfId="93" priority="23">
      <formula>MONTH(B78)&lt;&gt;OptionCalendrier4mois</formula>
    </cfRule>
  </conditionalFormatting>
  <conditionalFormatting sqref="B118:C118 C104:H104">
    <cfRule type="expression" dxfId="92" priority="97">
      <formula>MONTH(B104)&lt;&gt;OptionCalendrier5mois</formula>
    </cfRule>
  </conditionalFormatting>
  <conditionalFormatting sqref="B28:F28">
    <cfRule type="expression" dxfId="91" priority="28">
      <formula>MONTH(B28)&lt;&gt;OptionCalendrier3mois</formula>
    </cfRule>
  </conditionalFormatting>
  <conditionalFormatting sqref="B31:F31 B34:F34 C78:F78 B82:F82 G93:H93 B105:F105 B108:F108 B111:F111 G112:H112 B117:C117 B132:F132 B146:F146 B152:F152 B155:F155 B158:F158 B168:F168 B171:F171 B174:F174 B177:F177 B180:F180 B190:F190 B196:F196 B199:F199 B203:F203 B219:F219 B222:F222 B225:F225 B240:F240 B246:F246 B249:F249 B259:F259 B268:F268 B92:F92 B102:F102 B114:F114 B129:F129 B136:F136 B149:F149 B193:F193 B216:F216 B237:F237 B243:F243 B262:F262 B265:F265 B271:F271 B89:F89 B86:F86">
    <cfRule type="expression" dxfId="90" priority="93">
      <formula>MONTH(B31)&lt;&gt;OptionCalendrier3mois</formula>
    </cfRule>
  </conditionalFormatting>
  <conditionalFormatting sqref="B112:F112">
    <cfRule type="expression" dxfId="89" priority="94">
      <formula>MONTH(B112)&lt;&gt;OptionCalendrier5mois</formula>
    </cfRule>
  </conditionalFormatting>
  <conditionalFormatting sqref="B115:F115">
    <cfRule type="expression" dxfId="88" priority="95">
      <formula>MONTH(B115)&lt;&gt;OptionCalendrier5mois</formula>
    </cfRule>
  </conditionalFormatting>
  <conditionalFormatting sqref="B5:H6 B8:H19 B20:C21">
    <cfRule type="expression" dxfId="87" priority="30">
      <formula>MONTH(B5)&lt;&gt;OptionCalendrier1mois</formula>
    </cfRule>
  </conditionalFormatting>
  <conditionalFormatting sqref="B7:H7">
    <cfRule type="expression" dxfId="86" priority="82">
      <formula>MONTH(#REF!)&lt;&gt;OptionCalendrier1mois</formula>
    </cfRule>
  </conditionalFormatting>
  <conditionalFormatting sqref="B27:H27 B30:H30 B44:C45">
    <cfRule type="expression" dxfId="85" priority="31">
      <formula>MONTH(B27)&lt;&gt;OptionCalendrier2mois</formula>
    </cfRule>
  </conditionalFormatting>
  <conditionalFormatting sqref="B33:H33">
    <cfRule type="expression" dxfId="84" priority="45">
      <formula>MONTH(B33)&lt;&gt;OptionCalendrier2mois</formula>
    </cfRule>
  </conditionalFormatting>
  <conditionalFormatting sqref="B37:H37">
    <cfRule type="expression" dxfId="83" priority="46">
      <formula>MONTH(B37)&lt;&gt;OptionCalendrier2mois</formula>
    </cfRule>
  </conditionalFormatting>
  <conditionalFormatting sqref="B38:H38 B67:H68">
    <cfRule type="expression" dxfId="82" priority="49">
      <formula>MONTH(B38)&lt;&gt;OptionCalendrier3mois</formula>
    </cfRule>
  </conditionalFormatting>
  <conditionalFormatting sqref="B41:H41">
    <cfRule type="expression" dxfId="81" priority="111">
      <formula>MONTH(B41)&lt;&gt;OptionCalendrier2mois</formula>
    </cfRule>
  </conditionalFormatting>
  <conditionalFormatting sqref="B42:H42">
    <cfRule type="expression" dxfId="80" priority="25">
      <formula>MONTH(B42)&lt;&gt;OptionCalendrier3mois</formula>
    </cfRule>
  </conditionalFormatting>
  <conditionalFormatting sqref="B51:H52 B55:H56 B63:H64 B70:C71">
    <cfRule type="expression" dxfId="79" priority="32">
      <formula>MONTH(B51)&lt;&gt;OptionCalendrier3mois</formula>
    </cfRule>
  </conditionalFormatting>
  <conditionalFormatting sqref="B60:H61">
    <cfRule type="expression" dxfId="78" priority="47">
      <formula>MONTH(B60)&lt;&gt;OptionCalendrier3mois</formula>
    </cfRule>
  </conditionalFormatting>
  <conditionalFormatting sqref="B77:H77 G78:H79 B81:H81 G86:H86 G92:H92 B94:C95">
    <cfRule type="expression" dxfId="77" priority="33">
      <formula>MONTH(B77)&lt;&gt;OptionCalendrier4mois</formula>
    </cfRule>
  </conditionalFormatting>
  <conditionalFormatting sqref="B85:H85">
    <cfRule type="expression" dxfId="76" priority="51">
      <formula>MONTH(B85)&lt;&gt;OptionCalendrier4mois</formula>
    </cfRule>
  </conditionalFormatting>
  <conditionalFormatting sqref="B88:H88">
    <cfRule type="expression" dxfId="75" priority="52">
      <formula>MONTH(B88)&lt;&gt;OptionCalendrier4mois</formula>
    </cfRule>
  </conditionalFormatting>
  <conditionalFormatting sqref="B91:H91">
    <cfRule type="expression" dxfId="74" priority="53">
      <formula>MONTH(B91)&lt;&gt;OptionCalendrier4mois</formula>
    </cfRule>
  </conditionalFormatting>
  <conditionalFormatting sqref="B101:H101 G102:H102 B103:F103 B104 B106:F106 B109:F109 B116:C116">
    <cfRule type="expression" dxfId="73" priority="34">
      <formula>MONTH(B101)&lt;&gt;OptionCalendrier5mois</formula>
    </cfRule>
  </conditionalFormatting>
  <conditionalFormatting sqref="B107:H107">
    <cfRule type="expression" dxfId="72" priority="55">
      <formula>MONTH(B107)&lt;&gt;OptionCalendrier5mois</formula>
    </cfRule>
  </conditionalFormatting>
  <conditionalFormatting sqref="B110:H110">
    <cfRule type="expression" dxfId="71" priority="56">
      <formula>MONTH(B110)&lt;&gt;OptionCalendrier5mois</formula>
    </cfRule>
  </conditionalFormatting>
  <conditionalFormatting sqref="B113:H113">
    <cfRule type="expression" dxfId="70" priority="57">
      <formula>MONTH(B113)&lt;&gt;OptionCalendrier5mois</formula>
    </cfRule>
  </conditionalFormatting>
  <conditionalFormatting sqref="B123:H123 B126:H126 B134:H135 B138:C139 B201:H201">
    <cfRule type="expression" dxfId="69" priority="35">
      <formula>MONTH(B123)&lt;&gt;OptionCalendrier6mois</formula>
    </cfRule>
  </conditionalFormatting>
  <conditionalFormatting sqref="B128:H128">
    <cfRule type="expression" dxfId="68" priority="58">
      <formula>MONTH(B128)&lt;&gt;OptionCalendrier6mois</formula>
    </cfRule>
  </conditionalFormatting>
  <conditionalFormatting sqref="B131:H131">
    <cfRule type="expression" dxfId="67" priority="59">
      <formula>MONTH(B131)&lt;&gt;OptionCalendrier6mois</formula>
    </cfRule>
  </conditionalFormatting>
  <conditionalFormatting sqref="B145:H145 B148:H148 B160:C161">
    <cfRule type="expression" dxfId="66" priority="36">
      <formula>MONTH(B145)&lt;&gt;OptionCalendrier7mois</formula>
    </cfRule>
  </conditionalFormatting>
  <conditionalFormatting sqref="B151:H151">
    <cfRule type="expression" dxfId="65" priority="61">
      <formula>MONTH(B151)&lt;&gt;OptionCalendrier7mois</formula>
    </cfRule>
  </conditionalFormatting>
  <conditionalFormatting sqref="B154:H154">
    <cfRule type="expression" dxfId="64" priority="62">
      <formula>MONTH(B154)&lt;&gt;OptionCalendrier7mois</formula>
    </cfRule>
  </conditionalFormatting>
  <conditionalFormatting sqref="B157:H157">
    <cfRule type="expression" dxfId="63" priority="64">
      <formula>MONTH(B157)&lt;&gt;OptionCalendrier7mois</formula>
    </cfRule>
  </conditionalFormatting>
  <conditionalFormatting sqref="B167:H167 B170:H170 B182:C182">
    <cfRule type="expression" dxfId="62" priority="37">
      <formula>MONTH(B167)&lt;&gt;OptionCalendrier8mois</formula>
    </cfRule>
  </conditionalFormatting>
  <conditionalFormatting sqref="B173:H173">
    <cfRule type="expression" dxfId="61" priority="66">
      <formula>MONTH(B173)&lt;&gt;OptionCalendrier8mois</formula>
    </cfRule>
  </conditionalFormatting>
  <conditionalFormatting sqref="B176:H176">
    <cfRule type="expression" dxfId="60" priority="67">
      <formula>MONTH(B176)&lt;&gt;OptionCalendrier8mois</formula>
    </cfRule>
  </conditionalFormatting>
  <conditionalFormatting sqref="B179:H179">
    <cfRule type="expression" dxfId="59" priority="68">
      <formula>MONTH(B179)&lt;&gt;OptionCalendrier8mois</formula>
    </cfRule>
  </conditionalFormatting>
  <conditionalFormatting sqref="B189:H189 B192:H192 B205:C206">
    <cfRule type="expression" dxfId="58" priority="38">
      <formula>MONTH(B189)&lt;&gt;OptionCalendrier9mois</formula>
    </cfRule>
  </conditionalFormatting>
  <conditionalFormatting sqref="B195:H195">
    <cfRule type="expression" dxfId="57" priority="70">
      <formula>MONTH(B195)&lt;&gt;OptionCalendrier9mois</formula>
    </cfRule>
  </conditionalFormatting>
  <conditionalFormatting sqref="B198:H198">
    <cfRule type="expression" dxfId="56" priority="71">
      <formula>MONTH(B198)&lt;&gt;OptionCalendrier9mois</formula>
    </cfRule>
  </conditionalFormatting>
  <conditionalFormatting sqref="B202:H202">
    <cfRule type="expression" dxfId="55" priority="69">
      <formula>MONTH(B202)&lt;&gt;OptionCalendrier9mois</formula>
    </cfRule>
  </conditionalFormatting>
  <conditionalFormatting sqref="B212:H212 B213:E213 G213:H213 B215:H215 G216:H216 B227:C228 G222:H222">
    <cfRule type="expression" dxfId="54" priority="39">
      <formula>MONTH(B212)&lt;&gt;OptionCalendrier10mois</formula>
    </cfRule>
  </conditionalFormatting>
  <conditionalFormatting sqref="B218:H218">
    <cfRule type="expression" dxfId="53" priority="72">
      <formula>MONTH(B218)&lt;&gt;OptionCalendrier10mois</formula>
    </cfRule>
  </conditionalFormatting>
  <conditionalFormatting sqref="B221:H221">
    <cfRule type="expression" dxfId="52" priority="73">
      <formula>MONTH(B221)&lt;&gt;OptionCalendrier10mois</formula>
    </cfRule>
  </conditionalFormatting>
  <conditionalFormatting sqref="B224:H224">
    <cfRule type="expression" dxfId="51" priority="74">
      <formula>MONTH(B224)&lt;&gt;OptionCalendrier10mois</formula>
    </cfRule>
  </conditionalFormatting>
  <conditionalFormatting sqref="B234:H234 B239:H239 B242:H242 B245:H245 B251:C252 B235:E236">
    <cfRule type="expression" dxfId="50" priority="40">
      <formula>MONTH(B234)&lt;&gt;OptionCalendrier11mois</formula>
    </cfRule>
  </conditionalFormatting>
  <conditionalFormatting sqref="B248:H248">
    <cfRule type="expression" dxfId="49" priority="76">
      <formula>MONTH(B248)&lt;&gt;OptionCalendrier11mois</formula>
    </cfRule>
  </conditionalFormatting>
  <conditionalFormatting sqref="B258:H258 G259:H259 B261:H261 G262:H262 B273:C274">
    <cfRule type="expression" dxfId="48" priority="41">
      <formula>MONTH(B258)&lt;&gt;OptionCalendrier12mois</formula>
    </cfRule>
  </conditionalFormatting>
  <conditionalFormatting sqref="B264:H264">
    <cfRule type="expression" dxfId="47" priority="77">
      <formula>MONTH(B264)&lt;&gt;OptionCalendrier12mois</formula>
    </cfRule>
  </conditionalFormatting>
  <conditionalFormatting sqref="B267:H267">
    <cfRule type="expression" dxfId="46" priority="78">
      <formula>MONTH(B267)&lt;&gt;OptionCalendrier12mois</formula>
    </cfRule>
  </conditionalFormatting>
  <conditionalFormatting sqref="B270:H270">
    <cfRule type="expression" dxfId="45" priority="79">
      <formula>MONTH(B270)&lt;&gt;OptionCalendrier12mois</formula>
    </cfRule>
  </conditionalFormatting>
  <conditionalFormatting sqref="D161:H161">
    <cfRule type="expression" dxfId="44" priority="63">
      <formula>MONTH(D161)&lt;&gt;OptionCalendrier7mois</formula>
    </cfRule>
  </conditionalFormatting>
  <conditionalFormatting sqref="G28:H28">
    <cfRule type="expression" dxfId="43" priority="27">
      <formula>MONTH(G28)&lt;&gt;OptionCalendrier2mois</formula>
    </cfRule>
  </conditionalFormatting>
  <conditionalFormatting sqref="G31:H31">
    <cfRule type="expression" dxfId="42" priority="43">
      <formula>MONTH(G31)&lt;&gt;OptionCalendrier2mois</formula>
    </cfRule>
  </conditionalFormatting>
  <conditionalFormatting sqref="G34:H34">
    <cfRule type="expression" dxfId="41" priority="80">
      <formula>MONTH(G34)&lt;&gt;OptionCalendrier2mois</formula>
    </cfRule>
  </conditionalFormatting>
  <conditionalFormatting sqref="G82:H82">
    <cfRule type="expression" dxfId="40" priority="24">
      <formula>MONTH(G82)&lt;&gt;OptionCalendrier4mois</formula>
    </cfRule>
  </conditionalFormatting>
  <conditionalFormatting sqref="G89:H89">
    <cfRule type="expression" dxfId="39" priority="92">
      <formula>MONTH(G89)&lt;&gt;OptionCalendrier4mois</formula>
    </cfRule>
  </conditionalFormatting>
  <conditionalFormatting sqref="G132:H132 G146:H146 G152:H152 G158:H158 G180:H180 G190:H190">
    <cfRule type="expression" dxfId="38" priority="98">
      <formula>MONTH(G132)&lt;&gt;OptionCalendrier5mois</formula>
    </cfRule>
  </conditionalFormatting>
  <conditionalFormatting sqref="G129:H129 G136:H136">
    <cfRule type="expression" dxfId="37" priority="99">
      <formula>MONTH(G129)&lt;&gt;OptionCalendrier5mois</formula>
    </cfRule>
  </conditionalFormatting>
  <conditionalFormatting sqref="G149:H149">
    <cfRule type="expression" dxfId="36" priority="100">
      <formula>MONTH(G149)&lt;&gt;OptionCalendrier7mois</formula>
    </cfRule>
  </conditionalFormatting>
  <conditionalFormatting sqref="G155:H155 G168:H168 G171:H171 G174:H174 G177:H177">
    <cfRule type="expression" dxfId="35" priority="101">
      <formula>MONTH(G155)&lt;&gt;OptionCalendrier7mois</formula>
    </cfRule>
  </conditionalFormatting>
  <conditionalFormatting sqref="G193:H193 G199:H199 G203:H203">
    <cfRule type="expression" dxfId="34" priority="103">
      <formula>MONTH(G193)&lt;&gt;OptionCalendrier9mois</formula>
    </cfRule>
  </conditionalFormatting>
  <conditionalFormatting sqref="G196:H196">
    <cfRule type="expression" dxfId="33" priority="102">
      <formula>MONTH(G196)&lt;&gt;OptionCalendrier9mois</formula>
    </cfRule>
  </conditionalFormatting>
  <conditionalFormatting sqref="G219:H219">
    <cfRule type="expression" dxfId="32" priority="104">
      <formula>MONTH(G219)&lt;&gt;OptionCalendrier10mois</formula>
    </cfRule>
  </conditionalFormatting>
  <conditionalFormatting sqref="G225:H225">
    <cfRule type="expression" dxfId="31" priority="106">
      <formula>MONTH(G225)&lt;&gt;OptionCalendrier10mois</formula>
    </cfRule>
  </conditionalFormatting>
  <conditionalFormatting sqref="G237:H237">
    <cfRule type="expression" dxfId="30" priority="83">
      <formula>MONTH(G237)&lt;&gt;OptionCalendrier11mois</formula>
    </cfRule>
  </conditionalFormatting>
  <conditionalFormatting sqref="G240:H240">
    <cfRule type="expression" dxfId="29" priority="107">
      <formula>MONTH(G240)&lt;&gt;OptionCalendrier11mois</formula>
    </cfRule>
  </conditionalFormatting>
  <conditionalFormatting sqref="G243:H243">
    <cfRule type="expression" dxfId="28" priority="108">
      <formula>MONTH(G243)&lt;&gt;OptionCalendrier11mois</formula>
    </cfRule>
  </conditionalFormatting>
  <conditionalFormatting sqref="G246:H246">
    <cfRule type="expression" dxfId="27" priority="109">
      <formula>MONTH(G246)&lt;&gt;OptionCalendrier11mois</formula>
    </cfRule>
  </conditionalFormatting>
  <conditionalFormatting sqref="G265:H265 G268:H268 G271:H271">
    <cfRule type="expression" dxfId="26" priority="110">
      <formula>MONTH(G265)&lt;&gt;OptionCalendrier12mois</formula>
    </cfRule>
  </conditionalFormatting>
  <conditionalFormatting sqref="H228">
    <cfRule type="expression" dxfId="25" priority="75">
      <formula>MONTH(H228)&lt;&gt;OptionCalendrier10mois</formula>
    </cfRule>
  </conditionalFormatting>
  <conditionalFormatting sqref="B79">
    <cfRule type="expression" dxfId="24" priority="22">
      <formula>MONTH(B79)&lt;&gt;OptionCalendrier3mois</formula>
    </cfRule>
  </conditionalFormatting>
  <conditionalFormatting sqref="C79">
    <cfRule type="expression" dxfId="23" priority="21">
      <formula>MONTH(C79)&lt;&gt;OptionCalendrier3mois</formula>
    </cfRule>
  </conditionalFormatting>
  <conditionalFormatting sqref="D79">
    <cfRule type="expression" dxfId="22" priority="20">
      <formula>MONTH(D79)&lt;&gt;OptionCalendrier3mois</formula>
    </cfRule>
  </conditionalFormatting>
  <conditionalFormatting sqref="E79">
    <cfRule type="expression" dxfId="21" priority="19">
      <formula>MONTH(E79)&lt;&gt;OptionCalendrier3mois</formula>
    </cfRule>
  </conditionalFormatting>
  <conditionalFormatting sqref="F79">
    <cfRule type="expression" dxfId="20" priority="18">
      <formula>MONTH(F79)&lt;&gt;OptionCalendrier3mois</formula>
    </cfRule>
  </conditionalFormatting>
  <conditionalFormatting sqref="G105:H105">
    <cfRule type="expression" dxfId="19" priority="112">
      <formula>MONTH(G99)&lt;&gt;OptionCalendrier5mois</formula>
    </cfRule>
  </conditionalFormatting>
  <conditionalFormatting sqref="G111:H111">
    <cfRule type="expression" dxfId="18" priority="115">
      <formula>MONTH(#REF!)&lt;&gt;OptionCalendrier5mois</formula>
    </cfRule>
  </conditionalFormatting>
  <conditionalFormatting sqref="G114:H114">
    <cfRule type="expression" dxfId="17" priority="117">
      <formula>MONTH(G107)&lt;&gt;OptionCalendrier5mois</formula>
    </cfRule>
  </conditionalFormatting>
  <conditionalFormatting sqref="B124">
    <cfRule type="expression" dxfId="16" priority="17">
      <formula>MONTH(B124)&lt;&gt;OptionCalendrier3mois</formula>
    </cfRule>
  </conditionalFormatting>
  <conditionalFormatting sqref="C124">
    <cfRule type="expression" dxfId="15" priority="16">
      <formula>MONTH(C124)&lt;&gt;OptionCalendrier3mois</formula>
    </cfRule>
  </conditionalFormatting>
  <conditionalFormatting sqref="D124">
    <cfRule type="expression" dxfId="14" priority="15">
      <formula>MONTH(D124)&lt;&gt;OptionCalendrier3mois</formula>
    </cfRule>
  </conditionalFormatting>
  <conditionalFormatting sqref="E124">
    <cfRule type="expression" dxfId="13" priority="14">
      <formula>MONTH(E124)&lt;&gt;OptionCalendrier3mois</formula>
    </cfRule>
  </conditionalFormatting>
  <conditionalFormatting sqref="F124">
    <cfRule type="expression" dxfId="12" priority="13">
      <formula>MONTH(F124)&lt;&gt;OptionCalendrier3mois</formula>
    </cfRule>
  </conditionalFormatting>
  <conditionalFormatting sqref="G124">
    <cfRule type="expression" dxfId="11" priority="12">
      <formula>MONTH(G117)&lt;&gt;OptionCalendrier5mois</formula>
    </cfRule>
  </conditionalFormatting>
  <conditionalFormatting sqref="H124">
    <cfRule type="expression" dxfId="10" priority="11">
      <formula>MONTH(H117)&lt;&gt;OptionCalendrier5mois</formula>
    </cfRule>
  </conditionalFormatting>
  <conditionalFormatting sqref="G249">
    <cfRule type="expression" dxfId="9" priority="10">
      <formula>MONTH(G249)&lt;&gt;OptionCalendrier11mois</formula>
    </cfRule>
  </conditionalFormatting>
  <conditionalFormatting sqref="H249">
    <cfRule type="expression" dxfId="8" priority="9">
      <formula>MONTH(H249)&lt;&gt;OptionCalendrier11mois</formula>
    </cfRule>
  </conditionalFormatting>
  <conditionalFormatting sqref="F235">
    <cfRule type="expression" dxfId="5" priority="6">
      <formula>MONTH(F235)&lt;&gt;OptionCalendrier11mois</formula>
    </cfRule>
  </conditionalFormatting>
  <conditionalFormatting sqref="G235">
    <cfRule type="expression" dxfId="4" priority="5">
      <formula>MONTH(G235)&lt;&gt;OptionCalendrier11mois</formula>
    </cfRule>
  </conditionalFormatting>
  <conditionalFormatting sqref="H235">
    <cfRule type="expression" dxfId="3" priority="4">
      <formula>MONTH(H235)&lt;&gt;OptionCalendrier11mois</formula>
    </cfRule>
  </conditionalFormatting>
  <conditionalFormatting sqref="F236">
    <cfRule type="expression" dxfId="2" priority="3">
      <formula>MONTH(F236)&lt;&gt;OptionCalendrier3mois</formula>
    </cfRule>
  </conditionalFormatting>
  <conditionalFormatting sqref="G236">
    <cfRule type="expression" dxfId="1" priority="2">
      <formula>MONTH(G236)&lt;&gt;OptionCalendrier3mois</formula>
    </cfRule>
  </conditionalFormatting>
  <conditionalFormatting sqref="H236">
    <cfRule type="expression" dxfId="0" priority="1">
      <formula>MONTH(H236)&lt;&gt;OptionCalendrier3mois</formula>
    </cfRule>
  </conditionalFormatting>
  <dataValidations count="13">
    <dataValidation type="list" allowBlank="1" showInputMessage="1" showErrorMessage="1" error="Sélectionnez le premier jour de la semaine dans la liste. Sélectionnez ANNULER, appuyez sur ALT+FLÈCHE BAS pour accéder aux options, puis sur FLÈCHE BAS et ENTRÉE pour opérer une sélection" prompt="Sélectionnez le premier jour de la semaine dans cette cellule. Appuyez sur ALT+FLÈCHE BAS pour ouvrir la liste déroulante, puis sur ENTRÉE pour opérer une sélection. Le calendrier se met automatiquement à jour" sqref="B4" xr:uid="{00000000-0002-0000-0000-000000000000}">
      <formula1>"dimanche,lundi,mardi,mercredi,jeudi,vendredi,samedi"</formula1>
      <formula2>0</formula2>
    </dataValidation>
    <dataValidation type="list" allowBlank="1" showInputMessage="1" showErrorMessage="1" error="Sélectionnez le premier mois du calendrier dans la liste. Sélectionnez ANNULER, appuyez sur ALT+FLÈCHE BAS pour accéder aux options, puis appuyez sur FLÈCHE BAS et ENTRÉE pour opérer une sélection" prompt="Sélectionnez le premier mois du calendrier dans cette cellule. Appuyez sur ALT+FLÈCHE BAS pour ouvrir la liste déroulante, puis sur ENTRÉE pour opérer une sélection" sqref="C2:D2" xr:uid="{00000000-0002-0000-0000-000001000000}">
      <formula1>"janvier,février,mars,avril,mai,juin,juillet,août,septembre,octobre,novembre,décembre"</formula1>
      <formula2>0</formula2>
    </dataValidation>
    <dataValidation allowBlank="1" showInputMessage="1" prompt="Ce classeur est un calendrier de 12 mois. Entrez l’année de début dans la cellule B2, puis sélectionnez le mois de début dans la cellule C2. Le calendrier sera automatiquement mis à jour pour les mois suivants" sqref="A1" xr:uid="{00000000-0002-0000-0000-000002000000}">
      <formula1>0</formula1>
      <formula2>0</formula2>
    </dataValidation>
    <dataValidation allowBlank="1" showInputMessage="1" showErrorMessage="1" prompt="Entrez l’année dans cette cellule." sqref="B2" xr:uid="{00000000-0002-0000-0000-000003000000}">
      <formula1>0</formula1>
      <formula2>0</formula2>
    </dataValidation>
    <dataValidation allowBlank="1" showInputMessage="1" prompt="Jour de la semaine déterminé automatiquement. Pour modifier les jours de la semaine, sélectionnez un autre jour de début de semaine dans la cellule B4." sqref="C4:H4 B26:H26 B50:H50 B76:H76 B100:H100 B122:H122 B144:H144 B166:H166 B188:H188 B211:H211 B233:H233 B257:H257" xr:uid="{00000000-0002-0000-0000-000004000000}">
      <formula1>0</formula1>
      <formula2>0</formula2>
    </dataValidation>
    <dataValidation allowBlank="1" showInputMessage="1" sqref="B5:B6 B9 B12 B15 B18" xr:uid="{00000000-0002-0000-0000-000005000000}">
      <formula1>0</formula1>
      <formula2>0</formula2>
    </dataValidation>
    <dataValidation allowBlank="1" showInputMessage="1" prompt="Ajoutez des notes quotidiennes ici" sqref="B7 B10 B13 B16 B19" xr:uid="{00000000-0002-0000-0000-000006000000}">
      <formula1>0</formula1>
      <formula2>0</formula2>
    </dataValidation>
    <dataValidation allowBlank="1" showInputMessage="1" prompt="L’année civile est automatiquement mise à jour en fonction de l’année sélectionnée dans la cellule B1" sqref="B25 B49 B75 B99 B121 B143 B165 B187 B210 B232 B256" xr:uid="{00000000-0002-0000-0000-000007000000}">
      <formula1>0</formula1>
      <formula2>0</formula2>
    </dataValidation>
    <dataValidation allowBlank="1" showInputMessage="1" prompt="Le mois civil est automatiquement mis à jour en fonction du mois sélectionné dans la cellule C1" sqref="C25:E25 E48 C49:E49 E74 C75:E75 E98 C99:E99 E120 C121:E121 E142 C143:E143 E164 C165:E165 E186 C187:E187 E209 C210:E210 E231 C232:E232 E255 C256:E256" xr:uid="{00000000-0002-0000-0000-000008000000}">
      <formula1>0</formula1>
      <formula2>0</formula2>
    </dataValidation>
    <dataValidation allowBlank="1" showInputMessage="1" prompt="Entrez les notes mensuelles dans la cellule ci-dessous." sqref="D20:H21" xr:uid="{00000000-0002-0000-0000-000009000000}">
      <formula1>0</formula1>
      <formula2>0</formula2>
    </dataValidation>
    <dataValidation allowBlank="1" showInputMessage="1" prompt="Entrez les notes mensuelles dans cette cellule." sqref="D22:H23" xr:uid="{00000000-0002-0000-0000-00000A000000}">
      <formula1>0</formula1>
      <formula2>0</formula2>
    </dataValidation>
    <dataValidation allowBlank="1" showInputMessage="1" prompt="L’année civile est automatiquement mise à jour en fonction de l’année sélectionnée dans la cellule B2" sqref="B24 B48 B74 B98 B120 B142 B164 B186 B209 B231 B255" xr:uid="{00000000-0002-0000-0000-00000B000000}">
      <formula1>0</formula1>
      <formula2>0</formula2>
    </dataValidation>
    <dataValidation allowBlank="1" showInputMessage="1" prompt="Le mois civil est automatiquement mis à jour en fonction du mois sélectionné dans la cellule c2" sqref="C24:D24 C48:D48 C74:D74 C98:D98 C120:D120 C142:D142 C164:D164 C186:D186 C209:D209 C231:D231 C255:D255" xr:uid="{00000000-0002-0000-0000-00000C000000}">
      <formula1>0</formula1>
      <formula2>0</formula2>
    </dataValidation>
  </dataValidations>
  <printOptions horizontalCentered="1"/>
  <pageMargins left="0.25" right="0.25" top="0.5" bottom="0.3" header="0.51180555555555496" footer="0.51180555555555496"/>
  <pageSetup paperSize="9" scale="89" firstPageNumber="0" orientation="landscape" horizontalDpi="300" verticalDpi="300"/>
  <rowBreaks count="11" manualBreakCount="11">
    <brk id="22" max="16383" man="1"/>
    <brk id="46" max="16383" man="1"/>
    <brk id="72" max="16383" man="1"/>
    <brk id="96" max="16383" man="1"/>
    <brk id="118" max="16383" man="1"/>
    <brk id="140" max="16383" man="1"/>
    <brk id="162" max="16383" man="1"/>
    <brk id="184" max="16383" man="1"/>
    <brk id="207" max="16383" man="1"/>
    <brk id="229" max="16383" man="1"/>
    <brk id="253" max="16383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3"/>
  <sheetViews>
    <sheetView zoomScaleNormal="100" workbookViewId="0">
      <selection activeCellId="1" sqref="F161 A1"/>
    </sheetView>
  </sheetViews>
  <sheetFormatPr baseColWidth="10" defaultColWidth="8.796875" defaultRowHeight="13.8" x14ac:dyDescent="0.25"/>
  <cols>
    <col min="1" max="1" width="1.59765625" customWidth="1"/>
    <col min="2" max="2" width="58.19921875" customWidth="1"/>
    <col min="3" max="1025" width="9" customWidth="1"/>
  </cols>
  <sheetData>
    <row r="1" ht="9" customHeight="1" x14ac:dyDescent="0.25"/>
    <row r="2" ht="110.1" customHeight="1" x14ac:dyDescent="0.25"/>
    <row r="3" ht="110.1" customHeight="1" x14ac:dyDescent="0.25"/>
    <row r="4" ht="110.1" customHeight="1" x14ac:dyDescent="0.25"/>
    <row r="5" ht="110.1" customHeight="1" x14ac:dyDescent="0.25"/>
    <row r="6" ht="110.1" customHeight="1" x14ac:dyDescent="0.25"/>
    <row r="7" ht="110.1" customHeight="1" x14ac:dyDescent="0.25"/>
    <row r="8" ht="110.1" customHeight="1" x14ac:dyDescent="0.25"/>
    <row r="9" ht="110.1" customHeight="1" x14ac:dyDescent="0.25"/>
    <row r="10" ht="110.1" customHeight="1" x14ac:dyDescent="0.25"/>
    <row r="11" ht="110.1" customHeight="1" x14ac:dyDescent="0.25"/>
    <row r="12" ht="110.1" customHeight="1" x14ac:dyDescent="0.25"/>
    <row r="13" ht="110.1" customHeight="1" x14ac:dyDescent="0.25"/>
  </sheetData>
  <pageMargins left="0.7" right="0.7" top="0.75" bottom="0.75" header="0.51180555555555496" footer="0.51180555555555496"/>
  <pageSetup paperSize="9" firstPageNumber="0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TM22340108</Template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61</vt:i4>
      </vt:variant>
    </vt:vector>
  </HeadingPairs>
  <TitlesOfParts>
    <vt:vector size="63" baseType="lpstr">
      <vt:lpstr>Calendrier</vt:lpstr>
      <vt:lpstr>Images</vt:lpstr>
      <vt:lpstr>Calendrier10ans</vt:lpstr>
      <vt:lpstr>Calendrier10mois</vt:lpstr>
      <vt:lpstr>Calendrier11ans</vt:lpstr>
      <vt:lpstr>Calendrier11mois</vt:lpstr>
      <vt:lpstr>Calendrier12ans</vt:lpstr>
      <vt:lpstr>Calendrier12mois</vt:lpstr>
      <vt:lpstr>Calendrier1an</vt:lpstr>
      <vt:lpstr>Calendrier1mois</vt:lpstr>
      <vt:lpstr>Calendrier2ans</vt:lpstr>
      <vt:lpstr>Calendrier2mois</vt:lpstr>
      <vt:lpstr>Calendrier3ans</vt:lpstr>
      <vt:lpstr>Calendrier3mois</vt:lpstr>
      <vt:lpstr>Calendrier4ans</vt:lpstr>
      <vt:lpstr>Calendrier4mois</vt:lpstr>
      <vt:lpstr>Calendrier5ans</vt:lpstr>
      <vt:lpstr>Calendrier5mois</vt:lpstr>
      <vt:lpstr>Calendrier6ans</vt:lpstr>
      <vt:lpstr>Calendrier6mois</vt:lpstr>
      <vt:lpstr>Calendrier7ans</vt:lpstr>
      <vt:lpstr>Calendrier7mois</vt:lpstr>
      <vt:lpstr>Calendrier8ans</vt:lpstr>
      <vt:lpstr>Calendrier8mois</vt:lpstr>
      <vt:lpstr>Calendrier9ans</vt:lpstr>
      <vt:lpstr>Calendrier9mois</vt:lpstr>
      <vt:lpstr>DébutSemaine</vt:lpstr>
      <vt:lpstr>ZoneTitreColonne1...H12.1</vt:lpstr>
      <vt:lpstr>ZoneTitreColonne10..H54.1</vt:lpstr>
      <vt:lpstr>ZoneTitreColonne11..C56.1</vt:lpstr>
      <vt:lpstr>ZoneTitreColonne12..D56.1</vt:lpstr>
      <vt:lpstr>ZoneTitreColonne13..H68.1</vt:lpstr>
      <vt:lpstr>ZoneTitreColonne14..C70.1</vt:lpstr>
      <vt:lpstr>ZoneTitreColonne15..D70.1</vt:lpstr>
      <vt:lpstr>ZoneTitreColonne16..H82.1</vt:lpstr>
      <vt:lpstr>ZoneTitreColonne17..C84.1</vt:lpstr>
      <vt:lpstr>ZoneTitreColonne18..D84.1</vt:lpstr>
      <vt:lpstr>ZoneTitreColonne19..H96.1</vt:lpstr>
      <vt:lpstr>ZoneTitreColonne2...C14.1</vt:lpstr>
      <vt:lpstr>ZoneTitreColonne20..C98.1</vt:lpstr>
      <vt:lpstr>ZoneTitreColonne21..D98.1</vt:lpstr>
      <vt:lpstr>ZoneTitreColonne22..H110.1</vt:lpstr>
      <vt:lpstr>ZoneTitreColonne23..C112.1</vt:lpstr>
      <vt:lpstr>ZoneTitreColonne24..D112.1</vt:lpstr>
      <vt:lpstr>ZoneTitreColonne25..H124.1</vt:lpstr>
      <vt:lpstr>ZoneTitreColonne26..C126.1</vt:lpstr>
      <vt:lpstr>ZoneTitreColonne27..D126.1</vt:lpstr>
      <vt:lpstr>ZoneTitreColonne28..H138.1</vt:lpstr>
      <vt:lpstr>ZoneTitreColonne29..C140.1</vt:lpstr>
      <vt:lpstr>ZoneTitreColonne3..D14.1</vt:lpstr>
      <vt:lpstr>ZoneTitreColonne30..D140.1</vt:lpstr>
      <vt:lpstr>ZoneTitreColonne31..H152.1</vt:lpstr>
      <vt:lpstr>ZoneTitreColonne32..C154.1</vt:lpstr>
      <vt:lpstr>ZoneTitreColonne33..D154.1</vt:lpstr>
      <vt:lpstr>ZoneTitreColonne34..H166.1</vt:lpstr>
      <vt:lpstr>ZoneTitreColonne35..C168.1</vt:lpstr>
      <vt:lpstr>ZoneTitreColonne36..D168.1</vt:lpstr>
      <vt:lpstr>ZoneTitreColonne4..H26.1</vt:lpstr>
      <vt:lpstr>ZoneTitreColonne5..C28.1</vt:lpstr>
      <vt:lpstr>ZoneTitreColonne6..D28.1</vt:lpstr>
      <vt:lpstr>ZoneTitreColonne7..H40.1</vt:lpstr>
      <vt:lpstr>ZoneTitreColonne8..C42.1</vt:lpstr>
      <vt:lpstr>ZoneTitreColonne9..D42.1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Jacques MICHAU</dc:creator>
  <dc:description/>
  <cp:lastModifiedBy>michel kaercher</cp:lastModifiedBy>
  <cp:revision>7</cp:revision>
  <cp:lastPrinted>2022-02-17T22:37:47Z</cp:lastPrinted>
  <dcterms:created xsi:type="dcterms:W3CDTF">2019-12-03T00:53:38Z</dcterms:created>
  <dcterms:modified xsi:type="dcterms:W3CDTF">2024-01-17T09:35:19Z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0x01010079F111ED35F8CC479449609E8A0923A6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